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9/SIM/PÄA/Viljandi mnt 11/"/>
    </mc:Choice>
  </mc:AlternateContent>
  <xr:revisionPtr revIDLastSave="0" documentId="13_ncr:1_{117195E9-EF0B-425D-80A5-F2F877DAB32C}" xr6:coauthVersionLast="33" xr6:coauthVersionMax="40" xr10:uidLastSave="{00000000-0000-0000-0000-000000000000}"/>
  <bookViews>
    <workbookView xWindow="120" yWindow="120" windowWidth="13695" windowHeight="12705" xr2:uid="{00000000-000D-0000-FFFF-FFFF00000000}"/>
  </bookViews>
  <sheets>
    <sheet name="Lisa 3" sheetId="1" r:id="rId1"/>
    <sheet name="Annuiteetgraafik (Lisa 6.1)" sheetId="3" r:id="rId2"/>
  </sheets>
  <calcPr calcId="179017"/>
</workbook>
</file>

<file path=xl/calcChain.xml><?xml version="1.0" encoding="utf-8"?>
<calcChain xmlns="http://schemas.openxmlformats.org/spreadsheetml/2006/main">
  <c r="F19" i="1" l="1"/>
  <c r="F14" i="1"/>
  <c r="G14" i="1"/>
  <c r="F16" i="3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D11" i="3"/>
  <c r="E10" i="3"/>
  <c r="D10" i="3"/>
  <c r="E8" i="3"/>
  <c r="E58" i="3" l="1"/>
  <c r="E56" i="3"/>
  <c r="E54" i="3"/>
  <c r="E52" i="3"/>
  <c r="E50" i="3"/>
  <c r="E48" i="3"/>
  <c r="E46" i="3"/>
  <c r="E44" i="3"/>
  <c r="E42" i="3"/>
  <c r="E40" i="3"/>
  <c r="E38" i="3"/>
  <c r="E36" i="3"/>
  <c r="E34" i="3"/>
  <c r="E32" i="3"/>
  <c r="E30" i="3"/>
  <c r="E28" i="3"/>
  <c r="E26" i="3"/>
  <c r="E24" i="3"/>
  <c r="E22" i="3"/>
  <c r="E20" i="3"/>
  <c r="E18" i="3"/>
  <c r="E16" i="3"/>
  <c r="E59" i="3"/>
  <c r="E57" i="3"/>
  <c r="E55" i="3"/>
  <c r="E53" i="3"/>
  <c r="E51" i="3"/>
  <c r="E49" i="3"/>
  <c r="E47" i="3"/>
  <c r="E45" i="3"/>
  <c r="E43" i="3"/>
  <c r="E41" i="3"/>
  <c r="E39" i="3"/>
  <c r="E37" i="3"/>
  <c r="E35" i="3"/>
  <c r="E33" i="3"/>
  <c r="E31" i="3"/>
  <c r="E29" i="3"/>
  <c r="E27" i="3"/>
  <c r="E25" i="3"/>
  <c r="E23" i="3"/>
  <c r="E21" i="3"/>
  <c r="E19" i="3"/>
  <c r="E17" i="3"/>
  <c r="C16" i="3"/>
  <c r="G16" i="3" l="1"/>
  <c r="C17" i="3" s="1"/>
  <c r="D16" i="3"/>
  <c r="G17" i="3" l="1"/>
  <c r="C18" i="3" s="1"/>
  <c r="D17" i="3"/>
  <c r="G18" i="3" l="1"/>
  <c r="C19" i="3" s="1"/>
  <c r="D18" i="3"/>
  <c r="G19" i="3" l="1"/>
  <c r="C20" i="3" s="1"/>
  <c r="D19" i="3"/>
  <c r="G20" i="3" l="1"/>
  <c r="C21" i="3" s="1"/>
  <c r="D20" i="3"/>
  <c r="G21" i="3" l="1"/>
  <c r="C22" i="3" s="1"/>
  <c r="D21" i="3"/>
  <c r="G22" i="3" l="1"/>
  <c r="C23" i="3" s="1"/>
  <c r="D22" i="3"/>
  <c r="G23" i="3" l="1"/>
  <c r="C24" i="3" s="1"/>
  <c r="D23" i="3"/>
  <c r="G24" i="3" l="1"/>
  <c r="C25" i="3" s="1"/>
  <c r="D24" i="3"/>
  <c r="G25" i="3" l="1"/>
  <c r="C26" i="3" s="1"/>
  <c r="D25" i="3"/>
  <c r="G26" i="3" l="1"/>
  <c r="C27" i="3" s="1"/>
  <c r="D26" i="3"/>
  <c r="G27" i="3" l="1"/>
  <c r="C28" i="3" s="1"/>
  <c r="D27" i="3"/>
  <c r="G28" i="3" l="1"/>
  <c r="C29" i="3" s="1"/>
  <c r="D28" i="3"/>
  <c r="G29" i="3" l="1"/>
  <c r="C30" i="3" s="1"/>
  <c r="D29" i="3"/>
  <c r="G30" i="3" l="1"/>
  <c r="C31" i="3" s="1"/>
  <c r="D30" i="3"/>
  <c r="G31" i="3" l="1"/>
  <c r="C32" i="3" s="1"/>
  <c r="D31" i="3"/>
  <c r="G32" i="3" l="1"/>
  <c r="C33" i="3" s="1"/>
  <c r="D32" i="3"/>
  <c r="G33" i="3" l="1"/>
  <c r="C34" i="3" s="1"/>
  <c r="D33" i="3"/>
  <c r="G34" i="3" l="1"/>
  <c r="C35" i="3" s="1"/>
  <c r="D34" i="3"/>
  <c r="G35" i="3" l="1"/>
  <c r="C36" i="3" s="1"/>
  <c r="D35" i="3"/>
  <c r="G36" i="3" l="1"/>
  <c r="C37" i="3" s="1"/>
  <c r="D36" i="3"/>
  <c r="G37" i="3" l="1"/>
  <c r="C38" i="3" s="1"/>
  <c r="D37" i="3"/>
  <c r="G38" i="3" l="1"/>
  <c r="C39" i="3" s="1"/>
  <c r="D38" i="3"/>
  <c r="G39" i="3" l="1"/>
  <c r="C40" i="3" s="1"/>
  <c r="D39" i="3"/>
  <c r="G40" i="3" l="1"/>
  <c r="C41" i="3" s="1"/>
  <c r="D40" i="3"/>
  <c r="G41" i="3" l="1"/>
  <c r="C42" i="3" s="1"/>
  <c r="D41" i="3"/>
  <c r="G42" i="3" l="1"/>
  <c r="C43" i="3" s="1"/>
  <c r="D42" i="3"/>
  <c r="G43" i="3" l="1"/>
  <c r="C44" i="3" s="1"/>
  <c r="D43" i="3"/>
  <c r="G44" i="3" l="1"/>
  <c r="C45" i="3" s="1"/>
  <c r="D44" i="3"/>
  <c r="G45" i="3" l="1"/>
  <c r="C46" i="3" s="1"/>
  <c r="D45" i="3"/>
  <c r="G46" i="3" l="1"/>
  <c r="C47" i="3" s="1"/>
  <c r="D46" i="3"/>
  <c r="G47" i="3" l="1"/>
  <c r="C48" i="3" s="1"/>
  <c r="D47" i="3"/>
  <c r="D48" i="3" l="1"/>
  <c r="G48" i="3"/>
  <c r="C49" i="3" s="1"/>
  <c r="G49" i="3" l="1"/>
  <c r="C50" i="3" s="1"/>
  <c r="D49" i="3"/>
  <c r="D50" i="3" l="1"/>
  <c r="G50" i="3"/>
  <c r="C51" i="3" s="1"/>
  <c r="G51" i="3" l="1"/>
  <c r="C52" i="3" s="1"/>
  <c r="D51" i="3"/>
  <c r="D52" i="3" l="1"/>
  <c r="G52" i="3"/>
  <c r="C53" i="3" s="1"/>
  <c r="G53" i="3" l="1"/>
  <c r="C54" i="3" s="1"/>
  <c r="D53" i="3"/>
  <c r="D54" i="3" l="1"/>
  <c r="G54" i="3"/>
  <c r="C55" i="3" s="1"/>
  <c r="G55" i="3" l="1"/>
  <c r="C56" i="3" s="1"/>
  <c r="D55" i="3"/>
  <c r="D56" i="3" l="1"/>
  <c r="G56" i="3"/>
  <c r="C57" i="3" s="1"/>
  <c r="G57" i="3" l="1"/>
  <c r="C58" i="3" s="1"/>
  <c r="D57" i="3"/>
  <c r="D58" i="3" l="1"/>
  <c r="G58" i="3"/>
  <c r="C59" i="3" s="1"/>
  <c r="G59" i="3" l="1"/>
  <c r="D59" i="3"/>
  <c r="G31" i="1" l="1"/>
  <c r="F31" i="1"/>
  <c r="F22" i="1"/>
  <c r="G22" i="1"/>
  <c r="F25" i="1" l="1"/>
  <c r="F16" i="1"/>
  <c r="F15" i="1"/>
  <c r="F29" i="1"/>
  <c r="F28" i="1"/>
  <c r="F27" i="1"/>
  <c r="F21" i="1"/>
  <c r="F20" i="1"/>
  <c r="F18" i="1"/>
  <c r="F17" i="1"/>
  <c r="F33" i="1" l="1"/>
  <c r="F34" i="1" s="1"/>
  <c r="F35" i="1" s="1"/>
  <c r="G33" i="1"/>
  <c r="G34" i="1" l="1"/>
  <c r="G35" i="1" s="1"/>
  <c r="G36" i="1" s="1"/>
</calcChain>
</file>

<file path=xl/sharedStrings.xml><?xml version="1.0" encoding="utf-8"?>
<sst xmlns="http://schemas.openxmlformats.org/spreadsheetml/2006/main" count="71" uniqueCount="62">
  <si>
    <t>Tehnohooldus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</si>
  <si>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</si>
  <si>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</si>
  <si>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</si>
  <si>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</si>
  <si>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</si>
  <si>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</si>
  <si>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</si>
  <si>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Jrk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</si>
  <si>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</si>
  <si>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</si>
  <si>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</si>
  <si>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</si>
  <si>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</si>
  <si>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</si>
  <si>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Kinnisvara haldamine (haldusteenus)</t>
  </si>
  <si>
    <t>Üüripind (hooned)</t>
  </si>
  <si>
    <t>Territoorium</t>
  </si>
  <si>
    <t>KÕRVALTEENUSTE TASUD KOKKU</t>
  </si>
  <si>
    <t>Remonttööd (p 2.17 ja Lisas 2 kirjeldatud ulatuses)</t>
  </si>
  <si>
    <t>ÜÜR JA KÕRVALTEENUSTE TASUD KOOS KÄIBEMAKSUGA (kuus)</t>
  </si>
  <si>
    <t>ÜÜR JA KÕRVALTEENUSTE TASUD KOOS KÄIBEMAKSUGA (aastas)</t>
  </si>
  <si>
    <t>Tugiteenused (Lisas 2 kirjeldatud ulatuses, 720)</t>
  </si>
  <si>
    <t xml:space="preserve">Üüriteenused ja üür  </t>
  </si>
  <si>
    <t>Kõrvalteenused ja kõrvalteenuste tasud</t>
  </si>
  <si>
    <t>Lisa 3</t>
  </si>
  <si>
    <t>Tarbimisteenused</t>
  </si>
  <si>
    <t>Omanikukohustused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</si>
  <si>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</si>
  <si>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</si>
  <si>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Päästeamet</t>
  </si>
  <si>
    <t>Üürilepingule nr Ü4127/12</t>
  </si>
  <si>
    <t>Raplamaa, Kohila vald, Kohila alev, Viljandi mnt 11</t>
  </si>
  <si>
    <t>Üür ja kõrvalteenuste tasud kokku ilma käibemaksuta (kuus)</t>
  </si>
  <si>
    <t>Muutmise alused</t>
  </si>
  <si>
    <t>Heakord (310, 320, 360)</t>
  </si>
  <si>
    <t>Heakord (330, 340, 350)</t>
  </si>
  <si>
    <t>indekseerimine al 01.01.2015, 31. dets THI, koefitsient 1, max 3%</t>
  </si>
  <si>
    <t>teenuse hinna muutus</t>
  </si>
  <si>
    <t>tarbimise ja teenuse hinna muutus</t>
  </si>
  <si>
    <t>Ei indekseerita</t>
  </si>
  <si>
    <t xml:space="preserve">Eelmiste perioodide tasaarveldus </t>
  </si>
  <si>
    <t>Kapitalikomponendi annuiteetmaksegraafik - Viljandi mnt 11, Kohila alev</t>
  </si>
  <si>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</si>
  <si>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</si>
  <si>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</si>
  <si>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</si>
  <si>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</si>
  <si>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</si>
  <si>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</si>
  <si>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</si>
  <si>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Kapitali tulumäär 2018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</si>
  <si>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</si>
  <si>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</si>
  <si>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</si>
  <si>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</si>
  <si>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</si>
  <si>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</si>
  <si>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</si>
  <si>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 ja kõrvalteenuste tasu alates 01.01.2019 - 31.12.2019</t>
  </si>
  <si>
    <t>Kapitalikomponent (pisiparendus lisa 6.1 alusel)</t>
  </si>
  <si>
    <t>Tasutakse kuni 31.08.2022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</si>
</sst>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k_r_-;\-* #,##0.00\ _k_r_-;_-* &quot;-&quot;??\ _k_r_-;_-@_-"/>
    <numFmt numFmtId="165" formatCode="_(* #,##0.00_);_(* \(#,##0.00\);_(* &quot;-&quot;??_);_(@_)"/>
    <numFmt numFmtId="166" formatCode="#,##0.00&quot; &quot;;[Red]&quot;-&quot;#,##0.00&quot; &quot;"/>
    <numFmt numFmtId="167" formatCode="d&quot;.&quot;mm&quot;.&quot;yyyy"/>
    <numFmt numFmtId="168" formatCode="#,##0.0"/>
    <numFmt numFmtId="169" formatCode="0.000%"/>
  </numFmts>
  <fonts count="23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33CC"/>
      <name val="Times New Roman"/>
      <family val="1"/>
    </font>
    <font>
      <b/>
      <sz val="10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5" fillId="0" borderId="0"/>
  </cellStyleXfs>
  <cellXfs count="13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horizontal="right"/>
    </xf>
    <xf numFmtId="0" fontId="5" fillId="0" borderId="0" xfId="0" applyFont="1" applyFill="1"/>
    <xf numFmtId="0" fontId="5" fillId="0" borderId="0" xfId="0" applyFont="1" applyAlignment="1">
      <alignment horizontal="right"/>
    </xf>
    <xf numFmtId="0" fontId="1" fillId="0" borderId="0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5" fillId="0" borderId="0" xfId="0" applyFont="1" applyAlignment="1"/>
    <xf numFmtId="0" fontId="6" fillId="0" borderId="0" xfId="0" applyFont="1"/>
    <xf numFmtId="0" fontId="5" fillId="2" borderId="2" xfId="0" applyFont="1" applyFill="1" applyBorder="1"/>
    <xf numFmtId="0" fontId="6" fillId="2" borderId="3" xfId="0" applyFont="1" applyFill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2" xfId="0" applyFont="1" applyBorder="1" applyAlignment="1"/>
    <xf numFmtId="10" fontId="5" fillId="0" borderId="0" xfId="0" applyNumberFormat="1" applyFont="1"/>
    <xf numFmtId="0" fontId="6" fillId="2" borderId="3" xfId="0" applyFont="1" applyFill="1" applyBorder="1" applyAlignment="1">
      <alignment horizontal="left"/>
    </xf>
    <xf numFmtId="0" fontId="7" fillId="0" borderId="0" xfId="0" applyFont="1"/>
    <xf numFmtId="0" fontId="6" fillId="3" borderId="0" xfId="0" applyFont="1" applyFill="1" applyBorder="1"/>
    <xf numFmtId="0" fontId="6" fillId="3" borderId="0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left"/>
    </xf>
    <xf numFmtId="0" fontId="6" fillId="4" borderId="3" xfId="0" applyFont="1" applyFill="1" applyBorder="1"/>
    <xf numFmtId="0" fontId="5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9" fontId="1" fillId="0" borderId="0" xfId="0" applyNumberFormat="1" applyFont="1" applyFill="1" applyBorder="1" applyAlignment="1">
      <alignment horizontal="left"/>
    </xf>
    <xf numFmtId="0" fontId="9" fillId="0" borderId="0" xfId="0" applyFont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5" fillId="2" borderId="4" xfId="0" applyFont="1" applyFill="1" applyBorder="1"/>
    <xf numFmtId="0" fontId="5" fillId="3" borderId="0" xfId="0" applyFont="1" applyFill="1" applyBorder="1"/>
    <xf numFmtId="0" fontId="5" fillId="4" borderId="4" xfId="0" applyFont="1" applyFill="1" applyBorder="1"/>
    <xf numFmtId="0" fontId="5" fillId="0" borderId="2" xfId="0" applyFont="1" applyBorder="1"/>
    <xf numFmtId="0" fontId="5" fillId="0" borderId="3" xfId="0" applyFont="1" applyBorder="1" applyAlignment="1"/>
    <xf numFmtId="0" fontId="6" fillId="2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6" xfId="0" applyFont="1" applyBorder="1"/>
    <xf numFmtId="0" fontId="12" fillId="3" borderId="2" xfId="0" applyFont="1" applyFill="1" applyBorder="1" applyAlignment="1">
      <alignment vertical="center"/>
    </xf>
    <xf numFmtId="0" fontId="12" fillId="3" borderId="3" xfId="0" applyFont="1" applyFill="1" applyBorder="1" applyAlignment="1">
      <alignment vertical="center"/>
    </xf>
    <xf numFmtId="0" fontId="5" fillId="3" borderId="0" xfId="0" applyFont="1" applyFill="1"/>
    <xf numFmtId="0" fontId="5" fillId="3" borderId="3" xfId="0" applyFont="1" applyFill="1" applyBorder="1"/>
    <xf numFmtId="0" fontId="6" fillId="2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/>
    </xf>
    <xf numFmtId="4" fontId="5" fillId="0" borderId="7" xfId="0" applyNumberFormat="1" applyFont="1" applyBorder="1" applyAlignment="1">
      <alignment wrapText="1"/>
    </xf>
    <xf numFmtId="4" fontId="1" fillId="2" borderId="12" xfId="0" applyNumberFormat="1" applyFont="1" applyFill="1" applyBorder="1" applyAlignment="1">
      <alignment horizontal="right"/>
    </xf>
    <xf numFmtId="4" fontId="10" fillId="3" borderId="13" xfId="0" applyNumberFormat="1" applyFont="1" applyFill="1" applyBorder="1" applyAlignment="1">
      <alignment horizontal="right"/>
    </xf>
    <xf numFmtId="4" fontId="6" fillId="2" borderId="7" xfId="0" applyNumberFormat="1" applyFont="1" applyFill="1" applyBorder="1" applyAlignment="1">
      <alignment horizontal="center"/>
    </xf>
    <xf numFmtId="4" fontId="5" fillId="0" borderId="7" xfId="0" applyNumberFormat="1" applyFont="1" applyBorder="1" applyAlignment="1"/>
    <xf numFmtId="4" fontId="5" fillId="3" borderId="7" xfId="0" applyNumberFormat="1" applyFont="1" applyFill="1" applyBorder="1" applyAlignment="1"/>
    <xf numFmtId="4" fontId="6" fillId="4" borderId="12" xfId="0" applyNumberFormat="1" applyFont="1" applyFill="1" applyBorder="1" applyAlignment="1">
      <alignment horizontal="right"/>
    </xf>
    <xf numFmtId="4" fontId="6" fillId="0" borderId="13" xfId="0" applyNumberFormat="1" applyFont="1" applyBorder="1" applyAlignment="1">
      <alignment horizontal="right"/>
    </xf>
    <xf numFmtId="4" fontId="5" fillId="0" borderId="13" xfId="0" applyNumberFormat="1" applyFont="1" applyBorder="1"/>
    <xf numFmtId="4" fontId="6" fillId="0" borderId="13" xfId="0" applyNumberFormat="1" applyFont="1" applyBorder="1"/>
    <xf numFmtId="4" fontId="6" fillId="0" borderId="14" xfId="0" applyNumberFormat="1" applyFont="1" applyBorder="1"/>
    <xf numFmtId="0" fontId="11" fillId="0" borderId="0" xfId="0" applyFont="1" applyFill="1" applyAlignment="1">
      <alignment horizontal="center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1" xfId="0" applyFont="1" applyBorder="1" applyAlignment="1"/>
    <xf numFmtId="0" fontId="8" fillId="0" borderId="0" xfId="0" applyFont="1" applyBorder="1" applyAlignment="1">
      <alignment horizontal="left" wrapText="1"/>
    </xf>
    <xf numFmtId="0" fontId="15" fillId="3" borderId="0" xfId="3" applyFill="1"/>
    <xf numFmtId="0" fontId="16" fillId="5" borderId="0" xfId="3" applyFont="1" applyFill="1" applyAlignment="1">
      <alignment horizontal="right"/>
    </xf>
    <xf numFmtId="0" fontId="0" fillId="3" borderId="0" xfId="0" applyFill="1"/>
    <xf numFmtId="0" fontId="17" fillId="5" borderId="0" xfId="3" applyFont="1" applyFill="1"/>
    <xf numFmtId="0" fontId="17" fillId="5" borderId="0" xfId="3" applyFont="1" applyFill="1" applyAlignment="1">
      <alignment horizontal="right"/>
    </xf>
    <xf numFmtId="0" fontId="18" fillId="5" borderId="0" xfId="3" applyFont="1" applyFill="1"/>
    <xf numFmtId="0" fontId="19" fillId="5" borderId="0" xfId="3" applyFont="1" applyFill="1"/>
    <xf numFmtId="4" fontId="15" fillId="5" borderId="0" xfId="3" applyNumberFormat="1" applyFill="1"/>
    <xf numFmtId="4" fontId="0" fillId="3" borderId="0" xfId="0" applyNumberFormat="1" applyFill="1"/>
    <xf numFmtId="2" fontId="0" fillId="3" borderId="0" xfId="0" applyNumberFormat="1" applyFill="1"/>
    <xf numFmtId="166" fontId="0" fillId="3" borderId="0" xfId="0" applyNumberFormat="1" applyFill="1"/>
    <xf numFmtId="0" fontId="15" fillId="6" borderId="16" xfId="3" applyFill="1" applyBorder="1"/>
    <xf numFmtId="0" fontId="15" fillId="5" borderId="17" xfId="3" applyFill="1" applyBorder="1"/>
    <xf numFmtId="0" fontId="0" fillId="3" borderId="17" xfId="0" applyFill="1" applyBorder="1"/>
    <xf numFmtId="167" fontId="15" fillId="6" borderId="17" xfId="3" applyNumberFormat="1" applyFill="1" applyBorder="1"/>
    <xf numFmtId="0" fontId="15" fillId="6" borderId="18" xfId="3" applyFill="1" applyBorder="1"/>
    <xf numFmtId="0" fontId="14" fillId="3" borderId="0" xfId="0" applyFont="1" applyFill="1" applyBorder="1" applyProtection="1">
      <protection hidden="1"/>
    </xf>
    <xf numFmtId="0" fontId="15" fillId="6" borderId="19" xfId="3" applyFill="1" applyBorder="1"/>
    <xf numFmtId="0" fontId="15" fillId="5" borderId="0" xfId="3" applyFill="1" applyBorder="1"/>
    <xf numFmtId="0" fontId="0" fillId="3" borderId="0" xfId="0" applyFill="1" applyBorder="1"/>
    <xf numFmtId="1" fontId="15" fillId="6" borderId="0" xfId="3" applyNumberFormat="1" applyFill="1" applyBorder="1"/>
    <xf numFmtId="0" fontId="15" fillId="6" borderId="5" xfId="3" applyFill="1" applyBorder="1"/>
    <xf numFmtId="168" fontId="0" fillId="3" borderId="0" xfId="0" applyNumberFormat="1" applyFill="1" applyBorder="1" applyProtection="1">
      <protection hidden="1"/>
    </xf>
    <xf numFmtId="3" fontId="15" fillId="6" borderId="0" xfId="3" applyNumberFormat="1" applyFill="1" applyBorder="1"/>
    <xf numFmtId="10" fontId="15" fillId="6" borderId="0" xfId="2" applyNumberFormat="1" applyFont="1" applyFill="1" applyBorder="1"/>
    <xf numFmtId="168" fontId="14" fillId="3" borderId="0" xfId="0" applyNumberFormat="1" applyFont="1" applyFill="1" applyBorder="1" applyProtection="1">
      <protection hidden="1"/>
    </xf>
    <xf numFmtId="167" fontId="0" fillId="3" borderId="0" xfId="0" applyNumberFormat="1" applyFill="1" applyBorder="1"/>
    <xf numFmtId="4" fontId="15" fillId="6" borderId="0" xfId="3" applyNumberFormat="1" applyFill="1" applyBorder="1"/>
    <xf numFmtId="0" fontId="15" fillId="6" borderId="20" xfId="3" applyFill="1" applyBorder="1"/>
    <xf numFmtId="0" fontId="15" fillId="5" borderId="21" xfId="3" applyFill="1" applyBorder="1"/>
    <xf numFmtId="0" fontId="0" fillId="3" borderId="21" xfId="0" applyFill="1" applyBorder="1"/>
    <xf numFmtId="169" fontId="15" fillId="6" borderId="21" xfId="3" applyNumberFormat="1" applyFill="1" applyBorder="1"/>
    <xf numFmtId="0" fontId="15" fillId="6" borderId="22" xfId="3" applyFill="1" applyBorder="1"/>
    <xf numFmtId="0" fontId="20" fillId="3" borderId="0" xfId="3" applyFont="1" applyFill="1"/>
    <xf numFmtId="0" fontId="15" fillId="6" borderId="0" xfId="3" applyFill="1" applyBorder="1"/>
    <xf numFmtId="169" fontId="15" fillId="6" borderId="0" xfId="3" applyNumberFormat="1" applyFill="1" applyBorder="1"/>
    <xf numFmtId="0" fontId="21" fillId="5" borderId="23" xfId="3" applyFont="1" applyFill="1" applyBorder="1" applyAlignment="1">
      <alignment horizontal="right"/>
    </xf>
    <xf numFmtId="167" fontId="22" fillId="5" borderId="0" xfId="3" applyNumberFormat="1" applyFont="1" applyFill="1"/>
    <xf numFmtId="0" fontId="15" fillId="5" borderId="0" xfId="3" applyFill="1"/>
    <xf numFmtId="166" fontId="15" fillId="5" borderId="0" xfId="3" applyNumberFormat="1" applyFill="1"/>
    <xf numFmtId="0" fontId="6" fillId="2" borderId="24" xfId="0" applyFont="1" applyFill="1" applyBorder="1" applyAlignment="1">
      <alignment horizontal="center"/>
    </xf>
    <xf numFmtId="4" fontId="5" fillId="0" borderId="8" xfId="0" applyNumberFormat="1" applyFont="1" applyFill="1" applyBorder="1" applyAlignment="1">
      <alignment wrapText="1"/>
    </xf>
    <xf numFmtId="4" fontId="1" fillId="2" borderId="10" xfId="0" applyNumberFormat="1" applyFont="1" applyFill="1" applyBorder="1" applyAlignment="1">
      <alignment horizontal="right"/>
    </xf>
    <xf numFmtId="4" fontId="6" fillId="3" borderId="11" xfId="0" applyNumberFormat="1" applyFont="1" applyFill="1" applyBorder="1" applyAlignment="1">
      <alignment horizontal="right"/>
    </xf>
    <xf numFmtId="4" fontId="6" fillId="2" borderId="8" xfId="0" applyNumberFormat="1" applyFont="1" applyFill="1" applyBorder="1" applyAlignment="1">
      <alignment horizontal="center"/>
    </xf>
    <xf numFmtId="4" fontId="5" fillId="0" borderId="8" xfId="0" applyNumberFormat="1" applyFont="1" applyFill="1" applyBorder="1" applyAlignment="1"/>
    <xf numFmtId="4" fontId="5" fillId="3" borderId="10" xfId="0" applyNumberFormat="1" applyFont="1" applyFill="1" applyBorder="1" applyAlignment="1"/>
    <xf numFmtId="4" fontId="6" fillId="4" borderId="10" xfId="0" applyNumberFormat="1" applyFont="1" applyFill="1" applyBorder="1" applyAlignment="1">
      <alignment horizontal="right"/>
    </xf>
    <xf numFmtId="4" fontId="6" fillId="0" borderId="11" xfId="0" applyNumberFormat="1" applyFont="1" applyBorder="1" applyAlignment="1">
      <alignment horizontal="right"/>
    </xf>
    <xf numFmtId="4" fontId="1" fillId="0" borderId="15" xfId="0" applyNumberFormat="1" applyFont="1" applyBorder="1"/>
    <xf numFmtId="0" fontId="3" fillId="0" borderId="0" xfId="0" applyFont="1" applyFill="1" applyBorder="1"/>
    <xf numFmtId="0" fontId="6" fillId="2" borderId="1" xfId="0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3" borderId="4" xfId="0" applyFont="1" applyFill="1" applyBorder="1"/>
    <xf numFmtId="0" fontId="5" fillId="0" borderId="4" xfId="0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0" xfId="0" applyFont="1" applyFill="1" applyBorder="1"/>
    <xf numFmtId="4" fontId="5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165" fontId="12" fillId="0" borderId="4" xfId="1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right" vertical="center"/>
    </xf>
    <xf numFmtId="2" fontId="12" fillId="0" borderId="8" xfId="1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</cellXfs>
  <cellStyles count="4">
    <cellStyle name="Koma" xfId="1" builtinId="3"/>
    <cellStyle name="Normaallaad" xfId="0" builtinId="0"/>
    <cellStyle name="Normaallaad 4" xfId="3" xr:uid="{BA399914-2BB2-44D8-B337-2DDAB5D5925C}"/>
    <cellStyle name="Prots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2"/>
  <sheetViews>
    <sheetView tabSelected="1" workbookViewId="0"/>
  </sheetViews>
  <sheetFormatPr defaultColWidth="9.140625" defaultRowHeight="15" x14ac:dyDescent="0.25"/>
  <cols>
    <col min="1" max="1" width="9.140625" style="1"/>
    <col min="2" max="2" width="5.85546875" style="1" customWidth="1"/>
    <col min="3" max="3" width="7.7109375" style="1" customWidth="1"/>
    <col min="4" max="4" width="4.85546875" style="1" customWidth="1"/>
    <col min="5" max="5" width="60" style="1" customWidth="1"/>
    <col min="6" max="6" width="12" style="1" customWidth="1"/>
    <col min="7" max="7" width="13.42578125" style="1" customWidth="1"/>
    <col min="8" max="8" width="27.140625" style="1" customWidth="1"/>
    <col min="9" max="9" width="23.140625" style="1" customWidth="1"/>
    <col min="10" max="10" width="9.140625" style="1"/>
    <col min="11" max="11" width="14.28515625" style="1" bestFit="1" customWidth="1"/>
    <col min="12" max="16384" width="9.140625" style="1"/>
  </cols>
  <sheetData>
    <row r="1" spans="1:9" x14ac:dyDescent="0.25">
      <c r="I1" s="2" t="s">
        <v>25</v>
      </c>
    </row>
    <row r="2" spans="1:9" x14ac:dyDescent="0.25">
      <c r="I2" s="2" t="s">
        <v>31</v>
      </c>
    </row>
    <row r="3" spans="1:9" x14ac:dyDescent="0.25">
      <c r="H3" s="2"/>
    </row>
    <row r="4" spans="1:9" ht="18.75" x14ac:dyDescent="0.3">
      <c r="A4" s="58" t="s">
        <v>59</v>
      </c>
      <c r="B4" s="58"/>
      <c r="C4" s="58"/>
      <c r="D4" s="58"/>
      <c r="E4" s="58"/>
      <c r="F4" s="58"/>
      <c r="G4" s="58"/>
      <c r="H4" s="58"/>
      <c r="I4" s="58"/>
    </row>
    <row r="5" spans="1:9" ht="16.5" customHeight="1" x14ac:dyDescent="0.25">
      <c r="G5" s="3"/>
      <c r="H5" s="2"/>
    </row>
    <row r="6" spans="1:9" x14ac:dyDescent="0.25">
      <c r="D6" s="4" t="s">
        <v>10</v>
      </c>
      <c r="E6" s="29" t="s">
        <v>30</v>
      </c>
      <c r="G6" s="3"/>
    </row>
    <row r="7" spans="1:9" x14ac:dyDescent="0.25">
      <c r="D7" s="4" t="s">
        <v>11</v>
      </c>
      <c r="E7" s="30" t="s">
        <v>32</v>
      </c>
      <c r="G7" s="3"/>
    </row>
    <row r="8" spans="1:9" x14ac:dyDescent="0.25">
      <c r="D8" s="4"/>
      <c r="E8" s="5"/>
      <c r="G8" s="3"/>
    </row>
    <row r="9" spans="1:9" ht="18.75" customHeight="1" x14ac:dyDescent="0.25">
      <c r="G9" s="3"/>
      <c r="H9" s="2"/>
    </row>
    <row r="10" spans="1:9" ht="17.25" x14ac:dyDescent="0.25">
      <c r="E10" s="6" t="s">
        <v>16</v>
      </c>
      <c r="F10" s="129">
        <v>376.1</v>
      </c>
      <c r="G10" s="7" t="s">
        <v>28</v>
      </c>
      <c r="H10" s="8"/>
    </row>
    <row r="11" spans="1:9" ht="18.75" customHeight="1" x14ac:dyDescent="0.25">
      <c r="E11" s="6" t="s">
        <v>17</v>
      </c>
      <c r="F11" s="130">
        <v>4086</v>
      </c>
      <c r="G11" s="7" t="s">
        <v>28</v>
      </c>
    </row>
    <row r="12" spans="1:9" ht="15.75" thickBot="1" x14ac:dyDescent="0.3">
      <c r="E12" s="9"/>
    </row>
    <row r="13" spans="1:9" ht="17.25" x14ac:dyDescent="0.25">
      <c r="B13" s="10" t="s">
        <v>8</v>
      </c>
      <c r="C13" s="11" t="s">
        <v>23</v>
      </c>
      <c r="D13" s="11"/>
      <c r="E13" s="11"/>
      <c r="F13" s="46" t="s">
        <v>29</v>
      </c>
      <c r="G13" s="103" t="s">
        <v>7</v>
      </c>
      <c r="H13" s="36" t="s">
        <v>34</v>
      </c>
      <c r="I13" s="36" t="s">
        <v>12</v>
      </c>
    </row>
    <row r="14" spans="1:9" x14ac:dyDescent="0.25">
      <c r="B14" s="37">
        <v>1</v>
      </c>
      <c r="C14" s="38"/>
      <c r="D14" s="39" t="s">
        <v>60</v>
      </c>
      <c r="E14" s="40"/>
      <c r="F14" s="132">
        <f>G14/F10</f>
        <v>1.1115474607817069</v>
      </c>
      <c r="G14" s="133">
        <f>'Annuiteetgraafik (Lisa 6.1)'!F16</f>
        <v>418.053</v>
      </c>
      <c r="H14" s="131" t="s">
        <v>40</v>
      </c>
      <c r="I14" s="45" t="s">
        <v>61</v>
      </c>
    </row>
    <row r="15" spans="1:9" x14ac:dyDescent="0.25">
      <c r="B15" s="37">
        <v>2</v>
      </c>
      <c r="C15" s="12"/>
      <c r="D15" s="12" t="s">
        <v>14</v>
      </c>
      <c r="E15" s="34"/>
      <c r="F15" s="47">
        <f>G15/F10</f>
        <v>1.463811220420101</v>
      </c>
      <c r="G15" s="104">
        <v>550.5394</v>
      </c>
      <c r="H15" s="117" t="s">
        <v>37</v>
      </c>
      <c r="I15" s="123"/>
    </row>
    <row r="16" spans="1:9" x14ac:dyDescent="0.25">
      <c r="B16" s="37">
        <v>3</v>
      </c>
      <c r="C16" s="13">
        <v>100</v>
      </c>
      <c r="D16" s="12" t="s">
        <v>15</v>
      </c>
      <c r="E16" s="34"/>
      <c r="F16" s="47">
        <f>G16/F10</f>
        <v>0.42807630949215636</v>
      </c>
      <c r="G16" s="104">
        <v>160.99950000000001</v>
      </c>
      <c r="H16" s="118"/>
      <c r="I16" s="124"/>
    </row>
    <row r="17" spans="2:27" x14ac:dyDescent="0.25">
      <c r="B17" s="37">
        <v>4</v>
      </c>
      <c r="C17" s="13">
        <v>200</v>
      </c>
      <c r="D17" s="12" t="s">
        <v>0</v>
      </c>
      <c r="E17" s="34"/>
      <c r="F17" s="47">
        <f>G17/F10</f>
        <v>0.2110715235309758</v>
      </c>
      <c r="G17" s="104">
        <v>79.384</v>
      </c>
      <c r="H17" s="118"/>
      <c r="I17" s="124"/>
    </row>
    <row r="18" spans="2:27" x14ac:dyDescent="0.25">
      <c r="B18" s="37">
        <v>5</v>
      </c>
      <c r="C18" s="13">
        <v>300</v>
      </c>
      <c r="D18" s="61" t="s">
        <v>35</v>
      </c>
      <c r="E18" s="59"/>
      <c r="F18" s="47">
        <f>G18/F10</f>
        <v>1.5650414783302313</v>
      </c>
      <c r="G18" s="104">
        <v>588.61210000000005</v>
      </c>
      <c r="H18" s="118"/>
      <c r="I18" s="124"/>
    </row>
    <row r="19" spans="2:27" x14ac:dyDescent="0.25">
      <c r="B19" s="37">
        <v>6</v>
      </c>
      <c r="C19" s="13">
        <v>400</v>
      </c>
      <c r="D19" s="59" t="s">
        <v>19</v>
      </c>
      <c r="E19" s="60"/>
      <c r="F19" s="47">
        <f>G19/F10</f>
        <v>2.3348120180802976</v>
      </c>
      <c r="G19" s="104">
        <v>878.12279999999998</v>
      </c>
      <c r="H19" s="118"/>
      <c r="I19" s="124"/>
    </row>
    <row r="20" spans="2:27" x14ac:dyDescent="0.25">
      <c r="B20" s="37">
        <v>7</v>
      </c>
      <c r="C20" s="13">
        <v>500</v>
      </c>
      <c r="D20" s="14" t="s">
        <v>27</v>
      </c>
      <c r="E20" s="35"/>
      <c r="F20" s="47">
        <f>G20/F10</f>
        <v>1.7027918106886468E-2</v>
      </c>
      <c r="G20" s="104">
        <v>6.4042000000000003</v>
      </c>
      <c r="H20" s="118"/>
      <c r="I20" s="124"/>
      <c r="K20" s="15"/>
    </row>
    <row r="21" spans="2:27" x14ac:dyDescent="0.25">
      <c r="B21" s="37">
        <v>8</v>
      </c>
      <c r="C21" s="13">
        <v>700</v>
      </c>
      <c r="D21" s="59" t="s">
        <v>22</v>
      </c>
      <c r="E21" s="60"/>
      <c r="F21" s="47">
        <f>G21/F10</f>
        <v>0</v>
      </c>
      <c r="G21" s="104">
        <v>0</v>
      </c>
      <c r="H21" s="118"/>
      <c r="I21" s="125"/>
      <c r="J21" s="17"/>
    </row>
    <row r="22" spans="2:27" x14ac:dyDescent="0.25">
      <c r="B22" s="43">
        <v>9</v>
      </c>
      <c r="C22" s="16"/>
      <c r="D22" s="11" t="s">
        <v>13</v>
      </c>
      <c r="E22" s="11"/>
      <c r="F22" s="48">
        <f>SUM(F14:F21)</f>
        <v>7.1313879287423552</v>
      </c>
      <c r="G22" s="105">
        <f>SUM(G14:G21)</f>
        <v>2682.1149999999998</v>
      </c>
      <c r="H22" s="31"/>
      <c r="I22" s="31"/>
    </row>
    <row r="23" spans="2:27" x14ac:dyDescent="0.25">
      <c r="B23" s="18"/>
      <c r="C23" s="19"/>
      <c r="D23" s="18"/>
      <c r="E23" s="18"/>
      <c r="F23" s="49"/>
      <c r="G23" s="106"/>
      <c r="H23" s="119"/>
      <c r="I23" s="32"/>
    </row>
    <row r="24" spans="2:27" ht="17.25" x14ac:dyDescent="0.25">
      <c r="B24" s="10" t="s">
        <v>8</v>
      </c>
      <c r="C24" s="11" t="s">
        <v>24</v>
      </c>
      <c r="D24" s="11"/>
      <c r="E24" s="11"/>
      <c r="F24" s="50" t="s">
        <v>29</v>
      </c>
      <c r="G24" s="107" t="s">
        <v>7</v>
      </c>
      <c r="H24" s="36" t="s">
        <v>34</v>
      </c>
      <c r="I24" s="114" t="s">
        <v>12</v>
      </c>
    </row>
    <row r="25" spans="2:27" x14ac:dyDescent="0.25">
      <c r="B25" s="37">
        <v>10</v>
      </c>
      <c r="C25" s="13">
        <v>300</v>
      </c>
      <c r="D25" s="61" t="s">
        <v>36</v>
      </c>
      <c r="E25" s="59"/>
      <c r="F25" s="47">
        <f>G25/F10</f>
        <v>0.85083754320659399</v>
      </c>
      <c r="G25" s="108">
        <v>320</v>
      </c>
      <c r="H25" s="120" t="s">
        <v>38</v>
      </c>
      <c r="I25" s="127"/>
    </row>
    <row r="26" spans="2:27" x14ac:dyDescent="0.25">
      <c r="B26" s="37">
        <v>11</v>
      </c>
      <c r="C26" s="13">
        <v>600</v>
      </c>
      <c r="D26" s="12" t="s">
        <v>26</v>
      </c>
      <c r="E26" s="34"/>
      <c r="F26" s="51"/>
      <c r="G26" s="108"/>
      <c r="H26" s="121" t="s">
        <v>39</v>
      </c>
      <c r="I26" s="115"/>
    </row>
    <row r="27" spans="2:27" ht="15" customHeight="1" x14ac:dyDescent="0.25">
      <c r="B27" s="37"/>
      <c r="C27" s="13"/>
      <c r="D27" s="12">
        <v>610</v>
      </c>
      <c r="E27" s="34" t="s">
        <v>1</v>
      </c>
      <c r="F27" s="51">
        <f>G27/F10</f>
        <v>0.7222501994150492</v>
      </c>
      <c r="G27" s="108">
        <v>271.63830000000002</v>
      </c>
      <c r="H27" s="121"/>
      <c r="I27" s="115"/>
    </row>
    <row r="28" spans="2:27" x14ac:dyDescent="0.25">
      <c r="B28" s="37"/>
      <c r="C28" s="13"/>
      <c r="D28" s="12">
        <v>620</v>
      </c>
      <c r="E28" s="34" t="s">
        <v>2</v>
      </c>
      <c r="F28" s="51">
        <f>G28/F10</f>
        <v>0.51837968625365594</v>
      </c>
      <c r="G28" s="108">
        <v>194.96260000000001</v>
      </c>
      <c r="H28" s="121"/>
      <c r="I28" s="115"/>
    </row>
    <row r="29" spans="2:27" ht="15" customHeight="1" x14ac:dyDescent="0.25">
      <c r="B29" s="37"/>
      <c r="C29" s="13"/>
      <c r="D29" s="12">
        <v>630</v>
      </c>
      <c r="E29" s="34" t="s">
        <v>3</v>
      </c>
      <c r="F29" s="51">
        <f>G29/F10</f>
        <v>0.21226907737303907</v>
      </c>
      <c r="G29" s="108">
        <v>79.834400000000002</v>
      </c>
      <c r="H29" s="121"/>
      <c r="I29" s="115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</row>
    <row r="30" spans="2:27" s="41" customFormat="1" ht="15" customHeight="1" x14ac:dyDescent="0.25">
      <c r="B30" s="37">
        <v>12</v>
      </c>
      <c r="C30" s="13"/>
      <c r="D30" s="42" t="s">
        <v>41</v>
      </c>
      <c r="E30" s="42"/>
      <c r="F30" s="52">
        <v>-2.3567574470000001</v>
      </c>
      <c r="G30" s="109">
        <v>-886.14080000000001</v>
      </c>
      <c r="H30" s="122"/>
      <c r="I30" s="128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</row>
    <row r="31" spans="2:27" ht="17.25" customHeight="1" x14ac:dyDescent="0.25">
      <c r="B31" s="44">
        <v>13</v>
      </c>
      <c r="C31" s="20"/>
      <c r="D31" s="21" t="s">
        <v>18</v>
      </c>
      <c r="E31" s="21"/>
      <c r="F31" s="53">
        <f>SUM(F25:F30)</f>
        <v>-5.3020940751661971E-2</v>
      </c>
      <c r="G31" s="110">
        <f>SUM(G25:G30)</f>
        <v>-19.705499999999915</v>
      </c>
      <c r="H31" s="33"/>
      <c r="I31" s="11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</row>
    <row r="32" spans="2:27" ht="15" customHeight="1" x14ac:dyDescent="0.25">
      <c r="B32" s="22"/>
      <c r="C32" s="23"/>
      <c r="D32" s="24"/>
      <c r="E32" s="24"/>
      <c r="F32" s="54"/>
      <c r="G32" s="111"/>
      <c r="H32" s="22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</row>
    <row r="33" spans="2:27" x14ac:dyDescent="0.25">
      <c r="B33" s="22"/>
      <c r="C33" s="62" t="s">
        <v>33</v>
      </c>
      <c r="D33" s="62"/>
      <c r="E33" s="62"/>
      <c r="F33" s="54">
        <f>F31+F22</f>
        <v>7.0783669879906927</v>
      </c>
      <c r="G33" s="111">
        <f>G31+G22</f>
        <v>2662.4094999999998</v>
      </c>
      <c r="H33" s="113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</row>
    <row r="34" spans="2:27" x14ac:dyDescent="0.25">
      <c r="B34" s="22"/>
      <c r="C34" s="25" t="s">
        <v>9</v>
      </c>
      <c r="D34" s="26"/>
      <c r="E34" s="27">
        <v>0.2</v>
      </c>
      <c r="F34" s="55">
        <f>F33*E34</f>
        <v>1.4156733975981386</v>
      </c>
      <c r="G34" s="111">
        <f>G33*E34</f>
        <v>532.4819</v>
      </c>
      <c r="H34" s="22"/>
    </row>
    <row r="35" spans="2:27" x14ac:dyDescent="0.25">
      <c r="B35" s="22"/>
      <c r="C35" s="24" t="s">
        <v>20</v>
      </c>
      <c r="D35" s="24"/>
      <c r="E35" s="24"/>
      <c r="F35" s="56">
        <f>F34+F33</f>
        <v>8.494040385588832</v>
      </c>
      <c r="G35" s="111">
        <f>G34+G33</f>
        <v>3194.8913999999995</v>
      </c>
      <c r="H35" s="22"/>
    </row>
    <row r="36" spans="2:27" ht="15.75" thickBot="1" x14ac:dyDescent="0.3">
      <c r="B36" s="22"/>
      <c r="C36" s="24" t="s">
        <v>21</v>
      </c>
      <c r="D36" s="24"/>
      <c r="E36" s="24"/>
      <c r="F36" s="57"/>
      <c r="G36" s="112">
        <f>G35*12</f>
        <v>38338.696799999991</v>
      </c>
      <c r="H36" s="22"/>
    </row>
    <row r="37" spans="2:27" x14ac:dyDescent="0.25">
      <c r="B37" s="134"/>
      <c r="C37" s="134"/>
      <c r="D37" s="134"/>
      <c r="E37" s="134"/>
      <c r="F37" s="134"/>
      <c r="G37" s="134"/>
      <c r="H37" s="134"/>
    </row>
    <row r="40" spans="2:27" x14ac:dyDescent="0.25">
      <c r="C40" s="9" t="s">
        <v>4</v>
      </c>
      <c r="D40" s="9"/>
      <c r="E40" s="9"/>
      <c r="F40" s="9" t="s">
        <v>6</v>
      </c>
    </row>
    <row r="42" spans="2:27" x14ac:dyDescent="0.25">
      <c r="C42" s="28" t="s">
        <v>5</v>
      </c>
      <c r="D42" s="28"/>
      <c r="E42" s="28"/>
      <c r="F42" s="28" t="s">
        <v>5</v>
      </c>
      <c r="G42" s="28"/>
    </row>
  </sheetData>
  <mergeCells count="10">
    <mergeCell ref="D21:E21"/>
    <mergeCell ref="D18:E18"/>
    <mergeCell ref="D19:E19"/>
    <mergeCell ref="H15:H21"/>
    <mergeCell ref="C33:E33"/>
    <mergeCell ref="D25:E25"/>
    <mergeCell ref="H26:H29"/>
    <mergeCell ref="A4:I4"/>
    <mergeCell ref="I15:I21"/>
    <mergeCell ref="I26:I2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C70A7-D54B-482A-B848-EC260A4D29D8}">
  <dimension ref="A1:M59"/>
  <sheetViews>
    <sheetView workbookViewId="0">
      <selection activeCell="E8" sqref="E8"/>
    </sheetView>
  </sheetViews>
  <sheetFormatPr defaultColWidth="9.140625" defaultRowHeight="15" x14ac:dyDescent="0.25"/>
  <cols>
    <col min="1" max="1" width="9.140625" style="65"/>
    <col min="2" max="2" width="7.85546875" style="65" customWidth="1"/>
    <col min="3" max="3" width="14.7109375" style="65" customWidth="1"/>
    <col min="4" max="4" width="14.28515625" style="65" customWidth="1"/>
    <col min="5" max="7" width="14.7109375" style="65" customWidth="1"/>
    <col min="8" max="257" width="9.140625" style="65"/>
    <col min="258" max="258" width="7.85546875" style="65" customWidth="1"/>
    <col min="259" max="259" width="14.7109375" style="65" customWidth="1"/>
    <col min="260" max="260" width="14.28515625" style="65" customWidth="1"/>
    <col min="261" max="263" width="14.7109375" style="65" customWidth="1"/>
    <col min="264" max="513" width="9.140625" style="65"/>
    <col min="514" max="514" width="7.85546875" style="65" customWidth="1"/>
    <col min="515" max="515" width="14.7109375" style="65" customWidth="1"/>
    <col min="516" max="516" width="14.28515625" style="65" customWidth="1"/>
    <col min="517" max="519" width="14.7109375" style="65" customWidth="1"/>
    <col min="520" max="769" width="9.140625" style="65"/>
    <col min="770" max="770" width="7.85546875" style="65" customWidth="1"/>
    <col min="771" max="771" width="14.7109375" style="65" customWidth="1"/>
    <col min="772" max="772" width="14.28515625" style="65" customWidth="1"/>
    <col min="773" max="775" width="14.7109375" style="65" customWidth="1"/>
    <col min="776" max="1025" width="9.140625" style="65"/>
    <col min="1026" max="1026" width="7.85546875" style="65" customWidth="1"/>
    <col min="1027" max="1027" width="14.7109375" style="65" customWidth="1"/>
    <col min="1028" max="1028" width="14.28515625" style="65" customWidth="1"/>
    <col min="1029" max="1031" width="14.7109375" style="65" customWidth="1"/>
    <col min="1032" max="1281" width="9.140625" style="65"/>
    <col min="1282" max="1282" width="7.85546875" style="65" customWidth="1"/>
    <col min="1283" max="1283" width="14.7109375" style="65" customWidth="1"/>
    <col min="1284" max="1284" width="14.28515625" style="65" customWidth="1"/>
    <col min="1285" max="1287" width="14.7109375" style="65" customWidth="1"/>
    <col min="1288" max="1537" width="9.140625" style="65"/>
    <col min="1538" max="1538" width="7.85546875" style="65" customWidth="1"/>
    <col min="1539" max="1539" width="14.7109375" style="65" customWidth="1"/>
    <col min="1540" max="1540" width="14.28515625" style="65" customWidth="1"/>
    <col min="1541" max="1543" width="14.7109375" style="65" customWidth="1"/>
    <col min="1544" max="1793" width="9.140625" style="65"/>
    <col min="1794" max="1794" width="7.85546875" style="65" customWidth="1"/>
    <col min="1795" max="1795" width="14.7109375" style="65" customWidth="1"/>
    <col min="1796" max="1796" width="14.28515625" style="65" customWidth="1"/>
    <col min="1797" max="1799" width="14.7109375" style="65" customWidth="1"/>
    <col min="1800" max="2049" width="9.140625" style="65"/>
    <col min="2050" max="2050" width="7.85546875" style="65" customWidth="1"/>
    <col min="2051" max="2051" width="14.7109375" style="65" customWidth="1"/>
    <col min="2052" max="2052" width="14.28515625" style="65" customWidth="1"/>
    <col min="2053" max="2055" width="14.7109375" style="65" customWidth="1"/>
    <col min="2056" max="2305" width="9.140625" style="65"/>
    <col min="2306" max="2306" width="7.85546875" style="65" customWidth="1"/>
    <col min="2307" max="2307" width="14.7109375" style="65" customWidth="1"/>
    <col min="2308" max="2308" width="14.28515625" style="65" customWidth="1"/>
    <col min="2309" max="2311" width="14.7109375" style="65" customWidth="1"/>
    <col min="2312" max="2561" width="9.140625" style="65"/>
    <col min="2562" max="2562" width="7.85546875" style="65" customWidth="1"/>
    <col min="2563" max="2563" width="14.7109375" style="65" customWidth="1"/>
    <col min="2564" max="2564" width="14.28515625" style="65" customWidth="1"/>
    <col min="2565" max="2567" width="14.7109375" style="65" customWidth="1"/>
    <col min="2568" max="2817" width="9.140625" style="65"/>
    <col min="2818" max="2818" width="7.85546875" style="65" customWidth="1"/>
    <col min="2819" max="2819" width="14.7109375" style="65" customWidth="1"/>
    <col min="2820" max="2820" width="14.28515625" style="65" customWidth="1"/>
    <col min="2821" max="2823" width="14.7109375" style="65" customWidth="1"/>
    <col min="2824" max="3073" width="9.140625" style="65"/>
    <col min="3074" max="3074" width="7.85546875" style="65" customWidth="1"/>
    <col min="3075" max="3075" width="14.7109375" style="65" customWidth="1"/>
    <col min="3076" max="3076" width="14.28515625" style="65" customWidth="1"/>
    <col min="3077" max="3079" width="14.7109375" style="65" customWidth="1"/>
    <col min="3080" max="3329" width="9.140625" style="65"/>
    <col min="3330" max="3330" width="7.85546875" style="65" customWidth="1"/>
    <col min="3331" max="3331" width="14.7109375" style="65" customWidth="1"/>
    <col min="3332" max="3332" width="14.28515625" style="65" customWidth="1"/>
    <col min="3333" max="3335" width="14.7109375" style="65" customWidth="1"/>
    <col min="3336" max="3585" width="9.140625" style="65"/>
    <col min="3586" max="3586" width="7.85546875" style="65" customWidth="1"/>
    <col min="3587" max="3587" width="14.7109375" style="65" customWidth="1"/>
    <col min="3588" max="3588" width="14.28515625" style="65" customWidth="1"/>
    <col min="3589" max="3591" width="14.7109375" style="65" customWidth="1"/>
    <col min="3592" max="3841" width="9.140625" style="65"/>
    <col min="3842" max="3842" width="7.85546875" style="65" customWidth="1"/>
    <col min="3843" max="3843" width="14.7109375" style="65" customWidth="1"/>
    <col min="3844" max="3844" width="14.28515625" style="65" customWidth="1"/>
    <col min="3845" max="3847" width="14.7109375" style="65" customWidth="1"/>
    <col min="3848" max="4097" width="9.140625" style="65"/>
    <col min="4098" max="4098" width="7.85546875" style="65" customWidth="1"/>
    <col min="4099" max="4099" width="14.7109375" style="65" customWidth="1"/>
    <col min="4100" max="4100" width="14.28515625" style="65" customWidth="1"/>
    <col min="4101" max="4103" width="14.7109375" style="65" customWidth="1"/>
    <col min="4104" max="4353" width="9.140625" style="65"/>
    <col min="4354" max="4354" width="7.85546875" style="65" customWidth="1"/>
    <col min="4355" max="4355" width="14.7109375" style="65" customWidth="1"/>
    <col min="4356" max="4356" width="14.28515625" style="65" customWidth="1"/>
    <col min="4357" max="4359" width="14.7109375" style="65" customWidth="1"/>
    <col min="4360" max="4609" width="9.140625" style="65"/>
    <col min="4610" max="4610" width="7.85546875" style="65" customWidth="1"/>
    <col min="4611" max="4611" width="14.7109375" style="65" customWidth="1"/>
    <col min="4612" max="4612" width="14.28515625" style="65" customWidth="1"/>
    <col min="4613" max="4615" width="14.7109375" style="65" customWidth="1"/>
    <col min="4616" max="4865" width="9.140625" style="65"/>
    <col min="4866" max="4866" width="7.85546875" style="65" customWidth="1"/>
    <col min="4867" max="4867" width="14.7109375" style="65" customWidth="1"/>
    <col min="4868" max="4868" width="14.28515625" style="65" customWidth="1"/>
    <col min="4869" max="4871" width="14.7109375" style="65" customWidth="1"/>
    <col min="4872" max="5121" width="9.140625" style="65"/>
    <col min="5122" max="5122" width="7.85546875" style="65" customWidth="1"/>
    <col min="5123" max="5123" width="14.7109375" style="65" customWidth="1"/>
    <col min="5124" max="5124" width="14.28515625" style="65" customWidth="1"/>
    <col min="5125" max="5127" width="14.7109375" style="65" customWidth="1"/>
    <col min="5128" max="5377" width="9.140625" style="65"/>
    <col min="5378" max="5378" width="7.85546875" style="65" customWidth="1"/>
    <col min="5379" max="5379" width="14.7109375" style="65" customWidth="1"/>
    <col min="5380" max="5380" width="14.28515625" style="65" customWidth="1"/>
    <col min="5381" max="5383" width="14.7109375" style="65" customWidth="1"/>
    <col min="5384" max="5633" width="9.140625" style="65"/>
    <col min="5634" max="5634" width="7.85546875" style="65" customWidth="1"/>
    <col min="5635" max="5635" width="14.7109375" style="65" customWidth="1"/>
    <col min="5636" max="5636" width="14.28515625" style="65" customWidth="1"/>
    <col min="5637" max="5639" width="14.7109375" style="65" customWidth="1"/>
    <col min="5640" max="5889" width="9.140625" style="65"/>
    <col min="5890" max="5890" width="7.85546875" style="65" customWidth="1"/>
    <col min="5891" max="5891" width="14.7109375" style="65" customWidth="1"/>
    <col min="5892" max="5892" width="14.28515625" style="65" customWidth="1"/>
    <col min="5893" max="5895" width="14.7109375" style="65" customWidth="1"/>
    <col min="5896" max="6145" width="9.140625" style="65"/>
    <col min="6146" max="6146" width="7.85546875" style="65" customWidth="1"/>
    <col min="6147" max="6147" width="14.7109375" style="65" customWidth="1"/>
    <col min="6148" max="6148" width="14.28515625" style="65" customWidth="1"/>
    <col min="6149" max="6151" width="14.7109375" style="65" customWidth="1"/>
    <col min="6152" max="6401" width="9.140625" style="65"/>
    <col min="6402" max="6402" width="7.85546875" style="65" customWidth="1"/>
    <col min="6403" max="6403" width="14.7109375" style="65" customWidth="1"/>
    <col min="6404" max="6404" width="14.28515625" style="65" customWidth="1"/>
    <col min="6405" max="6407" width="14.7109375" style="65" customWidth="1"/>
    <col min="6408" max="6657" width="9.140625" style="65"/>
    <col min="6658" max="6658" width="7.85546875" style="65" customWidth="1"/>
    <col min="6659" max="6659" width="14.7109375" style="65" customWidth="1"/>
    <col min="6660" max="6660" width="14.28515625" style="65" customWidth="1"/>
    <col min="6661" max="6663" width="14.7109375" style="65" customWidth="1"/>
    <col min="6664" max="6913" width="9.140625" style="65"/>
    <col min="6914" max="6914" width="7.85546875" style="65" customWidth="1"/>
    <col min="6915" max="6915" width="14.7109375" style="65" customWidth="1"/>
    <col min="6916" max="6916" width="14.28515625" style="65" customWidth="1"/>
    <col min="6917" max="6919" width="14.7109375" style="65" customWidth="1"/>
    <col min="6920" max="7169" width="9.140625" style="65"/>
    <col min="7170" max="7170" width="7.85546875" style="65" customWidth="1"/>
    <col min="7171" max="7171" width="14.7109375" style="65" customWidth="1"/>
    <col min="7172" max="7172" width="14.28515625" style="65" customWidth="1"/>
    <col min="7173" max="7175" width="14.7109375" style="65" customWidth="1"/>
    <col min="7176" max="7425" width="9.140625" style="65"/>
    <col min="7426" max="7426" width="7.85546875" style="65" customWidth="1"/>
    <col min="7427" max="7427" width="14.7109375" style="65" customWidth="1"/>
    <col min="7428" max="7428" width="14.28515625" style="65" customWidth="1"/>
    <col min="7429" max="7431" width="14.7109375" style="65" customWidth="1"/>
    <col min="7432" max="7681" width="9.140625" style="65"/>
    <col min="7682" max="7682" width="7.85546875" style="65" customWidth="1"/>
    <col min="7683" max="7683" width="14.7109375" style="65" customWidth="1"/>
    <col min="7684" max="7684" width="14.28515625" style="65" customWidth="1"/>
    <col min="7685" max="7687" width="14.7109375" style="65" customWidth="1"/>
    <col min="7688" max="7937" width="9.140625" style="65"/>
    <col min="7938" max="7938" width="7.85546875" style="65" customWidth="1"/>
    <col min="7939" max="7939" width="14.7109375" style="65" customWidth="1"/>
    <col min="7940" max="7940" width="14.28515625" style="65" customWidth="1"/>
    <col min="7941" max="7943" width="14.7109375" style="65" customWidth="1"/>
    <col min="7944" max="8193" width="9.140625" style="65"/>
    <col min="8194" max="8194" width="7.85546875" style="65" customWidth="1"/>
    <col min="8195" max="8195" width="14.7109375" style="65" customWidth="1"/>
    <col min="8196" max="8196" width="14.28515625" style="65" customWidth="1"/>
    <col min="8197" max="8199" width="14.7109375" style="65" customWidth="1"/>
    <col min="8200" max="8449" width="9.140625" style="65"/>
    <col min="8450" max="8450" width="7.85546875" style="65" customWidth="1"/>
    <col min="8451" max="8451" width="14.7109375" style="65" customWidth="1"/>
    <col min="8452" max="8452" width="14.28515625" style="65" customWidth="1"/>
    <col min="8453" max="8455" width="14.7109375" style="65" customWidth="1"/>
    <col min="8456" max="8705" width="9.140625" style="65"/>
    <col min="8706" max="8706" width="7.85546875" style="65" customWidth="1"/>
    <col min="8707" max="8707" width="14.7109375" style="65" customWidth="1"/>
    <col min="8708" max="8708" width="14.28515625" style="65" customWidth="1"/>
    <col min="8709" max="8711" width="14.7109375" style="65" customWidth="1"/>
    <col min="8712" max="8961" width="9.140625" style="65"/>
    <col min="8962" max="8962" width="7.85546875" style="65" customWidth="1"/>
    <col min="8963" max="8963" width="14.7109375" style="65" customWidth="1"/>
    <col min="8964" max="8964" width="14.28515625" style="65" customWidth="1"/>
    <col min="8965" max="8967" width="14.7109375" style="65" customWidth="1"/>
    <col min="8968" max="9217" width="9.140625" style="65"/>
    <col min="9218" max="9218" width="7.85546875" style="65" customWidth="1"/>
    <col min="9219" max="9219" width="14.7109375" style="65" customWidth="1"/>
    <col min="9220" max="9220" width="14.28515625" style="65" customWidth="1"/>
    <col min="9221" max="9223" width="14.7109375" style="65" customWidth="1"/>
    <col min="9224" max="9473" width="9.140625" style="65"/>
    <col min="9474" max="9474" width="7.85546875" style="65" customWidth="1"/>
    <col min="9475" max="9475" width="14.7109375" style="65" customWidth="1"/>
    <col min="9476" max="9476" width="14.28515625" style="65" customWidth="1"/>
    <col min="9477" max="9479" width="14.7109375" style="65" customWidth="1"/>
    <col min="9480" max="9729" width="9.140625" style="65"/>
    <col min="9730" max="9730" width="7.85546875" style="65" customWidth="1"/>
    <col min="9731" max="9731" width="14.7109375" style="65" customWidth="1"/>
    <col min="9732" max="9732" width="14.28515625" style="65" customWidth="1"/>
    <col min="9733" max="9735" width="14.7109375" style="65" customWidth="1"/>
    <col min="9736" max="9985" width="9.140625" style="65"/>
    <col min="9986" max="9986" width="7.85546875" style="65" customWidth="1"/>
    <col min="9987" max="9987" width="14.7109375" style="65" customWidth="1"/>
    <col min="9988" max="9988" width="14.28515625" style="65" customWidth="1"/>
    <col min="9989" max="9991" width="14.7109375" style="65" customWidth="1"/>
    <col min="9992" max="10241" width="9.140625" style="65"/>
    <col min="10242" max="10242" width="7.85546875" style="65" customWidth="1"/>
    <col min="10243" max="10243" width="14.7109375" style="65" customWidth="1"/>
    <col min="10244" max="10244" width="14.28515625" style="65" customWidth="1"/>
    <col min="10245" max="10247" width="14.7109375" style="65" customWidth="1"/>
    <col min="10248" max="10497" width="9.140625" style="65"/>
    <col min="10498" max="10498" width="7.85546875" style="65" customWidth="1"/>
    <col min="10499" max="10499" width="14.7109375" style="65" customWidth="1"/>
    <col min="10500" max="10500" width="14.28515625" style="65" customWidth="1"/>
    <col min="10501" max="10503" width="14.7109375" style="65" customWidth="1"/>
    <col min="10504" max="10753" width="9.140625" style="65"/>
    <col min="10754" max="10754" width="7.85546875" style="65" customWidth="1"/>
    <col min="10755" max="10755" width="14.7109375" style="65" customWidth="1"/>
    <col min="10756" max="10756" width="14.28515625" style="65" customWidth="1"/>
    <col min="10757" max="10759" width="14.7109375" style="65" customWidth="1"/>
    <col min="10760" max="11009" width="9.140625" style="65"/>
    <col min="11010" max="11010" width="7.85546875" style="65" customWidth="1"/>
    <col min="11011" max="11011" width="14.7109375" style="65" customWidth="1"/>
    <col min="11012" max="11012" width="14.28515625" style="65" customWidth="1"/>
    <col min="11013" max="11015" width="14.7109375" style="65" customWidth="1"/>
    <col min="11016" max="11265" width="9.140625" style="65"/>
    <col min="11266" max="11266" width="7.85546875" style="65" customWidth="1"/>
    <col min="11267" max="11267" width="14.7109375" style="65" customWidth="1"/>
    <col min="11268" max="11268" width="14.28515625" style="65" customWidth="1"/>
    <col min="11269" max="11271" width="14.7109375" style="65" customWidth="1"/>
    <col min="11272" max="11521" width="9.140625" style="65"/>
    <col min="11522" max="11522" width="7.85546875" style="65" customWidth="1"/>
    <col min="11523" max="11523" width="14.7109375" style="65" customWidth="1"/>
    <col min="11524" max="11524" width="14.28515625" style="65" customWidth="1"/>
    <col min="11525" max="11527" width="14.7109375" style="65" customWidth="1"/>
    <col min="11528" max="11777" width="9.140625" style="65"/>
    <col min="11778" max="11778" width="7.85546875" style="65" customWidth="1"/>
    <col min="11779" max="11779" width="14.7109375" style="65" customWidth="1"/>
    <col min="11780" max="11780" width="14.28515625" style="65" customWidth="1"/>
    <col min="11781" max="11783" width="14.7109375" style="65" customWidth="1"/>
    <col min="11784" max="12033" width="9.140625" style="65"/>
    <col min="12034" max="12034" width="7.85546875" style="65" customWidth="1"/>
    <col min="12035" max="12035" width="14.7109375" style="65" customWidth="1"/>
    <col min="12036" max="12036" width="14.28515625" style="65" customWidth="1"/>
    <col min="12037" max="12039" width="14.7109375" style="65" customWidth="1"/>
    <col min="12040" max="12289" width="9.140625" style="65"/>
    <col min="12290" max="12290" width="7.85546875" style="65" customWidth="1"/>
    <col min="12291" max="12291" width="14.7109375" style="65" customWidth="1"/>
    <col min="12292" max="12292" width="14.28515625" style="65" customWidth="1"/>
    <col min="12293" max="12295" width="14.7109375" style="65" customWidth="1"/>
    <col min="12296" max="12545" width="9.140625" style="65"/>
    <col min="12546" max="12546" width="7.85546875" style="65" customWidth="1"/>
    <col min="12547" max="12547" width="14.7109375" style="65" customWidth="1"/>
    <col min="12548" max="12548" width="14.28515625" style="65" customWidth="1"/>
    <col min="12549" max="12551" width="14.7109375" style="65" customWidth="1"/>
    <col min="12552" max="12801" width="9.140625" style="65"/>
    <col min="12802" max="12802" width="7.85546875" style="65" customWidth="1"/>
    <col min="12803" max="12803" width="14.7109375" style="65" customWidth="1"/>
    <col min="12804" max="12804" width="14.28515625" style="65" customWidth="1"/>
    <col min="12805" max="12807" width="14.7109375" style="65" customWidth="1"/>
    <col min="12808" max="13057" width="9.140625" style="65"/>
    <col min="13058" max="13058" width="7.85546875" style="65" customWidth="1"/>
    <col min="13059" max="13059" width="14.7109375" style="65" customWidth="1"/>
    <col min="13060" max="13060" width="14.28515625" style="65" customWidth="1"/>
    <col min="13061" max="13063" width="14.7109375" style="65" customWidth="1"/>
    <col min="13064" max="13313" width="9.140625" style="65"/>
    <col min="13314" max="13314" width="7.85546875" style="65" customWidth="1"/>
    <col min="13315" max="13315" width="14.7109375" style="65" customWidth="1"/>
    <col min="13316" max="13316" width="14.28515625" style="65" customWidth="1"/>
    <col min="13317" max="13319" width="14.7109375" style="65" customWidth="1"/>
    <col min="13320" max="13569" width="9.140625" style="65"/>
    <col min="13570" max="13570" width="7.85546875" style="65" customWidth="1"/>
    <col min="13571" max="13571" width="14.7109375" style="65" customWidth="1"/>
    <col min="13572" max="13572" width="14.28515625" style="65" customWidth="1"/>
    <col min="13573" max="13575" width="14.7109375" style="65" customWidth="1"/>
    <col min="13576" max="13825" width="9.140625" style="65"/>
    <col min="13826" max="13826" width="7.85546875" style="65" customWidth="1"/>
    <col min="13827" max="13827" width="14.7109375" style="65" customWidth="1"/>
    <col min="13828" max="13828" width="14.28515625" style="65" customWidth="1"/>
    <col min="13829" max="13831" width="14.7109375" style="65" customWidth="1"/>
    <col min="13832" max="14081" width="9.140625" style="65"/>
    <col min="14082" max="14082" width="7.85546875" style="65" customWidth="1"/>
    <col min="14083" max="14083" width="14.7109375" style="65" customWidth="1"/>
    <col min="14084" max="14084" width="14.28515625" style="65" customWidth="1"/>
    <col min="14085" max="14087" width="14.7109375" style="65" customWidth="1"/>
    <col min="14088" max="14337" width="9.140625" style="65"/>
    <col min="14338" max="14338" width="7.85546875" style="65" customWidth="1"/>
    <col min="14339" max="14339" width="14.7109375" style="65" customWidth="1"/>
    <col min="14340" max="14340" width="14.28515625" style="65" customWidth="1"/>
    <col min="14341" max="14343" width="14.7109375" style="65" customWidth="1"/>
    <col min="14344" max="14593" width="9.140625" style="65"/>
    <col min="14594" max="14594" width="7.85546875" style="65" customWidth="1"/>
    <col min="14595" max="14595" width="14.7109375" style="65" customWidth="1"/>
    <col min="14596" max="14596" width="14.28515625" style="65" customWidth="1"/>
    <col min="14597" max="14599" width="14.7109375" style="65" customWidth="1"/>
    <col min="14600" max="14849" width="9.140625" style="65"/>
    <col min="14850" max="14850" width="7.85546875" style="65" customWidth="1"/>
    <col min="14851" max="14851" width="14.7109375" style="65" customWidth="1"/>
    <col min="14852" max="14852" width="14.28515625" style="65" customWidth="1"/>
    <col min="14853" max="14855" width="14.7109375" style="65" customWidth="1"/>
    <col min="14856" max="15105" width="9.140625" style="65"/>
    <col min="15106" max="15106" width="7.85546875" style="65" customWidth="1"/>
    <col min="15107" max="15107" width="14.7109375" style="65" customWidth="1"/>
    <col min="15108" max="15108" width="14.28515625" style="65" customWidth="1"/>
    <col min="15109" max="15111" width="14.7109375" style="65" customWidth="1"/>
    <col min="15112" max="15361" width="9.140625" style="65"/>
    <col min="15362" max="15362" width="7.85546875" style="65" customWidth="1"/>
    <col min="15363" max="15363" width="14.7109375" style="65" customWidth="1"/>
    <col min="15364" max="15364" width="14.28515625" style="65" customWidth="1"/>
    <col min="15365" max="15367" width="14.7109375" style="65" customWidth="1"/>
    <col min="15368" max="15617" width="9.140625" style="65"/>
    <col min="15618" max="15618" width="7.85546875" style="65" customWidth="1"/>
    <col min="15619" max="15619" width="14.7109375" style="65" customWidth="1"/>
    <col min="15620" max="15620" width="14.28515625" style="65" customWidth="1"/>
    <col min="15621" max="15623" width="14.7109375" style="65" customWidth="1"/>
    <col min="15624" max="15873" width="9.140625" style="65"/>
    <col min="15874" max="15874" width="7.85546875" style="65" customWidth="1"/>
    <col min="15875" max="15875" width="14.7109375" style="65" customWidth="1"/>
    <col min="15876" max="15876" width="14.28515625" style="65" customWidth="1"/>
    <col min="15877" max="15879" width="14.7109375" style="65" customWidth="1"/>
    <col min="15880" max="16129" width="9.140625" style="65"/>
    <col min="16130" max="16130" width="7.85546875" style="65" customWidth="1"/>
    <col min="16131" max="16131" width="14.7109375" style="65" customWidth="1"/>
    <col min="16132" max="16132" width="14.28515625" style="65" customWidth="1"/>
    <col min="16133" max="16135" width="14.7109375" style="65" customWidth="1"/>
    <col min="16136" max="16384" width="9.140625" style="65"/>
  </cols>
  <sheetData>
    <row r="1" spans="1:13" x14ac:dyDescent="0.25">
      <c r="A1" s="63"/>
      <c r="B1" s="63"/>
      <c r="C1" s="63"/>
      <c r="D1" s="63"/>
      <c r="E1" s="63"/>
      <c r="F1" s="63"/>
      <c r="G1" s="64"/>
    </row>
    <row r="2" spans="1:13" x14ac:dyDescent="0.25">
      <c r="A2" s="63"/>
      <c r="B2" s="63"/>
      <c r="C2" s="63"/>
      <c r="D2" s="63"/>
      <c r="E2" s="63"/>
      <c r="F2" s="66"/>
      <c r="G2" s="67"/>
    </row>
    <row r="3" spans="1:13" x14ac:dyDescent="0.25">
      <c r="A3" s="63"/>
      <c r="B3" s="63"/>
      <c r="C3" s="63"/>
      <c r="D3" s="63"/>
      <c r="E3" s="63"/>
      <c r="F3" s="66"/>
      <c r="G3" s="67"/>
    </row>
    <row r="4" spans="1:13" ht="21" x14ac:dyDescent="0.35">
      <c r="A4" s="63"/>
      <c r="B4" s="68" t="s">
        <v>42</v>
      </c>
      <c r="C4" s="63"/>
      <c r="D4" s="63"/>
      <c r="E4" s="69"/>
      <c r="F4" s="70"/>
      <c r="G4" s="63"/>
      <c r="K4" s="71"/>
      <c r="L4" s="72"/>
    </row>
    <row r="5" spans="1:13" x14ac:dyDescent="0.25">
      <c r="A5" s="63"/>
      <c r="B5" s="63"/>
      <c r="C5" s="63"/>
      <c r="D5" s="63"/>
      <c r="E5" s="63"/>
      <c r="F5" s="70"/>
      <c r="G5" s="63"/>
      <c r="K5" s="73"/>
      <c r="L5" s="72"/>
    </row>
    <row r="6" spans="1:13" x14ac:dyDescent="0.25">
      <c r="A6" s="63"/>
      <c r="B6" s="74" t="s">
        <v>43</v>
      </c>
      <c r="C6" s="75"/>
      <c r="D6" s="76"/>
      <c r="E6" s="77">
        <v>43466</v>
      </c>
      <c r="F6" s="78"/>
      <c r="G6" s="63"/>
      <c r="K6" s="79"/>
      <c r="L6" s="79"/>
    </row>
    <row r="7" spans="1:13" x14ac:dyDescent="0.25">
      <c r="A7" s="63"/>
      <c r="B7" s="80" t="s">
        <v>44</v>
      </c>
      <c r="C7" s="81"/>
      <c r="D7" s="82"/>
      <c r="E7" s="83">
        <v>44</v>
      </c>
      <c r="F7" s="84" t="s">
        <v>45</v>
      </c>
      <c r="G7" s="63"/>
      <c r="K7" s="85"/>
      <c r="L7" s="85"/>
    </row>
    <row r="8" spans="1:13" x14ac:dyDescent="0.25">
      <c r="A8" s="63"/>
      <c r="B8" s="80" t="s">
        <v>46</v>
      </c>
      <c r="C8" s="81"/>
      <c r="E8" s="86">
        <f>15878*1.07</f>
        <v>16989.460000000003</v>
      </c>
      <c r="F8" s="84" t="s">
        <v>47</v>
      </c>
      <c r="G8" s="63"/>
      <c r="K8" s="85"/>
      <c r="L8" s="85"/>
    </row>
    <row r="9" spans="1:13" x14ac:dyDescent="0.25">
      <c r="A9" s="63"/>
      <c r="B9" s="80" t="s">
        <v>48</v>
      </c>
      <c r="C9" s="81"/>
      <c r="D9" s="82"/>
      <c r="E9" s="87">
        <v>1</v>
      </c>
      <c r="F9" s="84"/>
      <c r="G9" s="63"/>
      <c r="K9" s="88"/>
      <c r="L9" s="88"/>
    </row>
    <row r="10" spans="1:13" x14ac:dyDescent="0.25">
      <c r="A10" s="63"/>
      <c r="B10" s="80" t="s">
        <v>49</v>
      </c>
      <c r="C10" s="81"/>
      <c r="D10" s="89">
        <f>E6-1</f>
        <v>43465</v>
      </c>
      <c r="E10" s="86">
        <f>E8</f>
        <v>16989.460000000003</v>
      </c>
      <c r="F10" s="84" t="s">
        <v>47</v>
      </c>
      <c r="G10" s="63"/>
      <c r="K10" s="88"/>
      <c r="L10" s="88"/>
    </row>
    <row r="11" spans="1:13" x14ac:dyDescent="0.25">
      <c r="A11" s="63"/>
      <c r="B11" s="80" t="s">
        <v>50</v>
      </c>
      <c r="C11" s="81"/>
      <c r="D11" s="89">
        <f>EDATE(D10,E7)</f>
        <v>44804</v>
      </c>
      <c r="E11" s="90">
        <v>0</v>
      </c>
      <c r="F11" s="84" t="s">
        <v>47</v>
      </c>
      <c r="G11" s="63"/>
      <c r="K11" s="85"/>
      <c r="L11" s="85"/>
      <c r="M11" s="88"/>
    </row>
    <row r="12" spans="1:13" x14ac:dyDescent="0.25">
      <c r="A12" s="63"/>
      <c r="B12" s="91" t="s">
        <v>51</v>
      </c>
      <c r="C12" s="92"/>
      <c r="D12" s="93"/>
      <c r="E12" s="94">
        <v>4.2999999999999997E-2</v>
      </c>
      <c r="F12" s="95"/>
      <c r="G12" s="96"/>
      <c r="K12" s="85"/>
      <c r="L12" s="85"/>
      <c r="M12" s="88"/>
    </row>
    <row r="13" spans="1:13" x14ac:dyDescent="0.25">
      <c r="A13" s="63"/>
      <c r="B13" s="97"/>
      <c r="C13" s="81"/>
      <c r="E13" s="98"/>
      <c r="F13" s="97"/>
      <c r="G13" s="96"/>
      <c r="K13" s="85"/>
      <c r="L13" s="85"/>
      <c r="M13" s="88"/>
    </row>
    <row r="14" spans="1:13" x14ac:dyDescent="0.25">
      <c r="K14" s="85"/>
      <c r="L14" s="85"/>
      <c r="M14" s="88"/>
    </row>
    <row r="15" spans="1:13" ht="15.75" thickBot="1" x14ac:dyDescent="0.3">
      <c r="A15" s="99" t="s">
        <v>52</v>
      </c>
      <c r="B15" s="99" t="s">
        <v>53</v>
      </c>
      <c r="C15" s="99" t="s">
        <v>54</v>
      </c>
      <c r="D15" s="99" t="s">
        <v>55</v>
      </c>
      <c r="E15" s="99" t="s">
        <v>56</v>
      </c>
      <c r="F15" s="99" t="s">
        <v>57</v>
      </c>
      <c r="G15" s="99" t="s">
        <v>58</v>
      </c>
      <c r="K15" s="85"/>
      <c r="L15" s="85"/>
      <c r="M15" s="88"/>
    </row>
    <row r="16" spans="1:13" x14ac:dyDescent="0.25">
      <c r="A16" s="100">
        <f>E6</f>
        <v>43466</v>
      </c>
      <c r="B16" s="101">
        <v>1</v>
      </c>
      <c r="C16" s="70">
        <f>E10</f>
        <v>16989.460000000003</v>
      </c>
      <c r="D16" s="102">
        <f>ROUND(C16*$E$12/12,3)</f>
        <v>60.878999999999998</v>
      </c>
      <c r="E16" s="102">
        <f>PPMT($E$12/12,B16,$E$7,-$E$10,$E$11,0)</f>
        <v>357.17415692420371</v>
      </c>
      <c r="F16" s="102">
        <f>ROUND(PMT($E$12/12,E7,-E10,E11),3)</f>
        <v>418.053</v>
      </c>
      <c r="G16" s="102">
        <f>ROUND(C16-E16,3)</f>
        <v>16632.286</v>
      </c>
      <c r="K16" s="85"/>
      <c r="L16" s="85"/>
      <c r="M16" s="88"/>
    </row>
    <row r="17" spans="1:13" x14ac:dyDescent="0.25">
      <c r="A17" s="100">
        <f>EDATE(A16,1)</f>
        <v>43497</v>
      </c>
      <c r="B17" s="101">
        <v>2</v>
      </c>
      <c r="C17" s="70">
        <f>G16</f>
        <v>16632.286</v>
      </c>
      <c r="D17" s="102">
        <f t="shared" ref="D17:D59" si="0">ROUND(C17*$E$12/12,3)</f>
        <v>59.598999999999997</v>
      </c>
      <c r="E17" s="102">
        <f>PPMT($E$12/12,B17,$E$7,-$E$10,$E$11,0)</f>
        <v>358.45403098651536</v>
      </c>
      <c r="F17" s="102">
        <f>F16</f>
        <v>418.053</v>
      </c>
      <c r="G17" s="102">
        <f>ROUND(C17-E17,3)</f>
        <v>16273.832</v>
      </c>
      <c r="K17" s="85"/>
      <c r="L17" s="85"/>
      <c r="M17" s="88"/>
    </row>
    <row r="18" spans="1:13" x14ac:dyDescent="0.25">
      <c r="A18" s="100">
        <f>EDATE(A17,1)</f>
        <v>43525</v>
      </c>
      <c r="B18" s="101">
        <v>3</v>
      </c>
      <c r="C18" s="70">
        <f t="shared" ref="C18:C59" si="1">G17</f>
        <v>16273.832</v>
      </c>
      <c r="D18" s="102">
        <f t="shared" si="0"/>
        <v>58.314999999999998</v>
      </c>
      <c r="E18" s="102">
        <f>PPMT($E$12/12,B18,$E$7,-$E$10,$E$11,0)</f>
        <v>359.73849126421709</v>
      </c>
      <c r="F18" s="102">
        <f t="shared" ref="F18:F59" si="2">F17</f>
        <v>418.053</v>
      </c>
      <c r="G18" s="102">
        <f>ROUND(C18-E18,3)</f>
        <v>15914.093999999999</v>
      </c>
      <c r="K18" s="85"/>
      <c r="L18" s="85"/>
      <c r="M18" s="88"/>
    </row>
    <row r="19" spans="1:13" x14ac:dyDescent="0.25">
      <c r="A19" s="100">
        <f t="shared" ref="A19:A59" si="3">EDATE(A18,1)</f>
        <v>43556</v>
      </c>
      <c r="B19" s="101">
        <v>4</v>
      </c>
      <c r="C19" s="70">
        <f t="shared" si="1"/>
        <v>15914.093999999999</v>
      </c>
      <c r="D19" s="102">
        <f t="shared" si="0"/>
        <v>57.026000000000003</v>
      </c>
      <c r="E19" s="102">
        <f t="shared" ref="E19" si="4">PPMT($E$12/12,B19,$E$7,-$E$10,$E$11,0)</f>
        <v>361.02755419124719</v>
      </c>
      <c r="F19" s="102">
        <f t="shared" si="2"/>
        <v>418.053</v>
      </c>
      <c r="G19" s="102">
        <f t="shared" ref="G19:G59" si="5">ROUND(C19-E19,3)</f>
        <v>15553.066000000001</v>
      </c>
      <c r="K19" s="85"/>
      <c r="L19" s="85"/>
      <c r="M19" s="88"/>
    </row>
    <row r="20" spans="1:13" x14ac:dyDescent="0.25">
      <c r="A20" s="100">
        <f t="shared" si="3"/>
        <v>43586</v>
      </c>
      <c r="B20" s="101">
        <v>5</v>
      </c>
      <c r="C20" s="70">
        <f t="shared" si="1"/>
        <v>15553.066000000001</v>
      </c>
      <c r="D20" s="102">
        <f t="shared" si="0"/>
        <v>55.731999999999999</v>
      </c>
      <c r="E20" s="102">
        <f>PPMT($E$12/12,B20,$E$7,-$E$10,$E$11,0)</f>
        <v>362.3212362604325</v>
      </c>
      <c r="F20" s="102">
        <f t="shared" si="2"/>
        <v>418.053</v>
      </c>
      <c r="G20" s="102">
        <f t="shared" si="5"/>
        <v>15190.745000000001</v>
      </c>
      <c r="K20" s="85"/>
      <c r="L20" s="85"/>
      <c r="M20" s="88"/>
    </row>
    <row r="21" spans="1:13" x14ac:dyDescent="0.25">
      <c r="A21" s="100">
        <f t="shared" si="3"/>
        <v>43617</v>
      </c>
      <c r="B21" s="101">
        <v>6</v>
      </c>
      <c r="C21" s="70">
        <f t="shared" si="1"/>
        <v>15190.745000000001</v>
      </c>
      <c r="D21" s="102">
        <f t="shared" si="0"/>
        <v>54.433999999999997</v>
      </c>
      <c r="E21" s="102">
        <f t="shared" ref="E21:E59" si="6">PPMT($E$12/12,B21,$E$7,-$E$10,$E$11,0)</f>
        <v>363.61955402369904</v>
      </c>
      <c r="F21" s="102">
        <f t="shared" si="2"/>
        <v>418.053</v>
      </c>
      <c r="G21" s="102">
        <f t="shared" si="5"/>
        <v>14827.125</v>
      </c>
      <c r="K21" s="85"/>
      <c r="L21" s="85"/>
      <c r="M21" s="88"/>
    </row>
    <row r="22" spans="1:13" x14ac:dyDescent="0.25">
      <c r="A22" s="100">
        <f t="shared" si="3"/>
        <v>43647</v>
      </c>
      <c r="B22" s="101">
        <v>7</v>
      </c>
      <c r="C22" s="70">
        <f t="shared" si="1"/>
        <v>14827.125</v>
      </c>
      <c r="D22" s="102">
        <f t="shared" si="0"/>
        <v>53.131</v>
      </c>
      <c r="E22" s="102">
        <f t="shared" si="6"/>
        <v>364.92252409228399</v>
      </c>
      <c r="F22" s="102">
        <f t="shared" si="2"/>
        <v>418.053</v>
      </c>
      <c r="G22" s="102">
        <f t="shared" si="5"/>
        <v>14462.201999999999</v>
      </c>
      <c r="K22" s="85"/>
      <c r="L22" s="85"/>
      <c r="M22" s="88"/>
    </row>
    <row r="23" spans="1:13" x14ac:dyDescent="0.25">
      <c r="A23" s="100">
        <f>EDATE(A22,1)</f>
        <v>43678</v>
      </c>
      <c r="B23" s="101">
        <v>8</v>
      </c>
      <c r="C23" s="70">
        <f t="shared" si="1"/>
        <v>14462.201999999999</v>
      </c>
      <c r="D23" s="102">
        <f t="shared" si="0"/>
        <v>51.823</v>
      </c>
      <c r="E23" s="102">
        <f t="shared" si="6"/>
        <v>366.23016313694797</v>
      </c>
      <c r="F23" s="102">
        <f t="shared" si="2"/>
        <v>418.053</v>
      </c>
      <c r="G23" s="102">
        <f t="shared" si="5"/>
        <v>14095.972</v>
      </c>
      <c r="K23" s="85"/>
      <c r="L23" s="85"/>
      <c r="M23" s="88"/>
    </row>
    <row r="24" spans="1:13" x14ac:dyDescent="0.25">
      <c r="A24" s="100">
        <f t="shared" si="3"/>
        <v>43709</v>
      </c>
      <c r="B24" s="101">
        <v>9</v>
      </c>
      <c r="C24" s="70">
        <f t="shared" si="1"/>
        <v>14095.972</v>
      </c>
      <c r="D24" s="102">
        <f t="shared" si="0"/>
        <v>50.511000000000003</v>
      </c>
      <c r="E24" s="102">
        <f t="shared" si="6"/>
        <v>367.5424878881887</v>
      </c>
      <c r="F24" s="102">
        <f t="shared" si="2"/>
        <v>418.053</v>
      </c>
      <c r="G24" s="102">
        <f t="shared" si="5"/>
        <v>13728.43</v>
      </c>
      <c r="K24" s="85"/>
      <c r="L24" s="85"/>
      <c r="M24" s="88"/>
    </row>
    <row r="25" spans="1:13" x14ac:dyDescent="0.25">
      <c r="A25" s="100">
        <f t="shared" si="3"/>
        <v>43739</v>
      </c>
      <c r="B25" s="101">
        <v>10</v>
      </c>
      <c r="C25" s="70">
        <f t="shared" si="1"/>
        <v>13728.43</v>
      </c>
      <c r="D25" s="102">
        <f t="shared" si="0"/>
        <v>49.194000000000003</v>
      </c>
      <c r="E25" s="102">
        <f t="shared" si="6"/>
        <v>368.85951513645472</v>
      </c>
      <c r="F25" s="102">
        <f t="shared" si="2"/>
        <v>418.053</v>
      </c>
      <c r="G25" s="102">
        <f t="shared" si="5"/>
        <v>13359.57</v>
      </c>
    </row>
    <row r="26" spans="1:13" x14ac:dyDescent="0.25">
      <c r="A26" s="100">
        <f t="shared" si="3"/>
        <v>43770</v>
      </c>
      <c r="B26" s="101">
        <v>11</v>
      </c>
      <c r="C26" s="70">
        <f t="shared" si="1"/>
        <v>13359.57</v>
      </c>
      <c r="D26" s="102">
        <f t="shared" si="0"/>
        <v>47.872</v>
      </c>
      <c r="E26" s="102">
        <f t="shared" si="6"/>
        <v>370.18126173236038</v>
      </c>
      <c r="F26" s="102">
        <f t="shared" si="2"/>
        <v>418.053</v>
      </c>
      <c r="G26" s="102">
        <f t="shared" si="5"/>
        <v>12989.388999999999</v>
      </c>
    </row>
    <row r="27" spans="1:13" x14ac:dyDescent="0.25">
      <c r="A27" s="100">
        <f t="shared" si="3"/>
        <v>43800</v>
      </c>
      <c r="B27" s="101">
        <v>12</v>
      </c>
      <c r="C27" s="70">
        <f t="shared" si="1"/>
        <v>12989.388999999999</v>
      </c>
      <c r="D27" s="102">
        <f t="shared" si="0"/>
        <v>46.545000000000002</v>
      </c>
      <c r="E27" s="102">
        <f t="shared" si="6"/>
        <v>371.50774458690131</v>
      </c>
      <c r="F27" s="102">
        <f t="shared" si="2"/>
        <v>418.053</v>
      </c>
      <c r="G27" s="102">
        <f t="shared" si="5"/>
        <v>12617.880999999999</v>
      </c>
    </row>
    <row r="28" spans="1:13" x14ac:dyDescent="0.25">
      <c r="A28" s="100">
        <f t="shared" si="3"/>
        <v>43831</v>
      </c>
      <c r="B28" s="101">
        <v>13</v>
      </c>
      <c r="C28" s="70">
        <f t="shared" si="1"/>
        <v>12617.880999999999</v>
      </c>
      <c r="D28" s="102">
        <f t="shared" si="0"/>
        <v>45.213999999999999</v>
      </c>
      <c r="E28" s="102">
        <f t="shared" si="6"/>
        <v>372.83898067167104</v>
      </c>
      <c r="F28" s="102">
        <f t="shared" si="2"/>
        <v>418.053</v>
      </c>
      <c r="G28" s="102">
        <f t="shared" si="5"/>
        <v>12245.041999999999</v>
      </c>
    </row>
    <row r="29" spans="1:13" x14ac:dyDescent="0.25">
      <c r="A29" s="100">
        <f t="shared" si="3"/>
        <v>43862</v>
      </c>
      <c r="B29" s="101">
        <v>14</v>
      </c>
      <c r="C29" s="70">
        <f t="shared" si="1"/>
        <v>12245.041999999999</v>
      </c>
      <c r="D29" s="102">
        <f t="shared" si="0"/>
        <v>43.878</v>
      </c>
      <c r="E29" s="102">
        <f t="shared" si="6"/>
        <v>374.17498701907783</v>
      </c>
      <c r="F29" s="102">
        <f t="shared" si="2"/>
        <v>418.053</v>
      </c>
      <c r="G29" s="102">
        <f t="shared" si="5"/>
        <v>11870.867</v>
      </c>
    </row>
    <row r="30" spans="1:13" x14ac:dyDescent="0.25">
      <c r="A30" s="100">
        <f t="shared" si="3"/>
        <v>43891</v>
      </c>
      <c r="B30" s="101">
        <v>15</v>
      </c>
      <c r="C30" s="70">
        <f t="shared" si="1"/>
        <v>11870.867</v>
      </c>
      <c r="D30" s="102">
        <f t="shared" si="0"/>
        <v>42.536999999999999</v>
      </c>
      <c r="E30" s="102">
        <f t="shared" si="6"/>
        <v>375.51578072256285</v>
      </c>
      <c r="F30" s="102">
        <f t="shared" si="2"/>
        <v>418.053</v>
      </c>
      <c r="G30" s="102">
        <f t="shared" si="5"/>
        <v>11495.351000000001</v>
      </c>
    </row>
    <row r="31" spans="1:13" x14ac:dyDescent="0.25">
      <c r="A31" s="100">
        <f t="shared" si="3"/>
        <v>43922</v>
      </c>
      <c r="B31" s="101">
        <v>16</v>
      </c>
      <c r="C31" s="70">
        <f t="shared" si="1"/>
        <v>11495.351000000001</v>
      </c>
      <c r="D31" s="102">
        <f t="shared" si="0"/>
        <v>41.192</v>
      </c>
      <c r="E31" s="102">
        <f t="shared" si="6"/>
        <v>376.86137893681877</v>
      </c>
      <c r="F31" s="102">
        <f t="shared" si="2"/>
        <v>418.053</v>
      </c>
      <c r="G31" s="102">
        <f t="shared" si="5"/>
        <v>11118.49</v>
      </c>
    </row>
    <row r="32" spans="1:13" x14ac:dyDescent="0.25">
      <c r="A32" s="100">
        <f t="shared" si="3"/>
        <v>43952</v>
      </c>
      <c r="B32" s="101">
        <v>17</v>
      </c>
      <c r="C32" s="70">
        <f t="shared" si="1"/>
        <v>11118.49</v>
      </c>
      <c r="D32" s="102">
        <f t="shared" si="0"/>
        <v>39.841000000000001</v>
      </c>
      <c r="E32" s="102">
        <f t="shared" si="6"/>
        <v>378.21179887800906</v>
      </c>
      <c r="F32" s="102">
        <f t="shared" si="2"/>
        <v>418.053</v>
      </c>
      <c r="G32" s="102">
        <f t="shared" si="5"/>
        <v>10740.278</v>
      </c>
    </row>
    <row r="33" spans="1:7" x14ac:dyDescent="0.25">
      <c r="A33" s="100">
        <f t="shared" si="3"/>
        <v>43983</v>
      </c>
      <c r="B33" s="101">
        <v>18</v>
      </c>
      <c r="C33" s="70">
        <f t="shared" si="1"/>
        <v>10740.278</v>
      </c>
      <c r="D33" s="102">
        <f t="shared" si="0"/>
        <v>38.485999999999997</v>
      </c>
      <c r="E33" s="102">
        <f t="shared" si="6"/>
        <v>379.56705782398853</v>
      </c>
      <c r="F33" s="102">
        <f t="shared" si="2"/>
        <v>418.053</v>
      </c>
      <c r="G33" s="102">
        <f t="shared" si="5"/>
        <v>10360.710999999999</v>
      </c>
    </row>
    <row r="34" spans="1:7" x14ac:dyDescent="0.25">
      <c r="A34" s="100">
        <f t="shared" si="3"/>
        <v>44013</v>
      </c>
      <c r="B34" s="101">
        <v>19</v>
      </c>
      <c r="C34" s="70">
        <f t="shared" si="1"/>
        <v>10360.710999999999</v>
      </c>
      <c r="D34" s="102">
        <f t="shared" si="0"/>
        <v>37.125999999999998</v>
      </c>
      <c r="E34" s="102">
        <f t="shared" si="6"/>
        <v>380.92717311452452</v>
      </c>
      <c r="F34" s="102">
        <f t="shared" si="2"/>
        <v>418.053</v>
      </c>
      <c r="G34" s="102">
        <f t="shared" si="5"/>
        <v>9979.7839999999997</v>
      </c>
    </row>
    <row r="35" spans="1:7" x14ac:dyDescent="0.25">
      <c r="A35" s="100">
        <f t="shared" si="3"/>
        <v>44044</v>
      </c>
      <c r="B35" s="101">
        <v>20</v>
      </c>
      <c r="C35" s="70">
        <f t="shared" si="1"/>
        <v>9979.7839999999997</v>
      </c>
      <c r="D35" s="102">
        <f t="shared" si="0"/>
        <v>35.761000000000003</v>
      </c>
      <c r="E35" s="102">
        <f t="shared" si="6"/>
        <v>382.2921621515182</v>
      </c>
      <c r="F35" s="102">
        <f t="shared" si="2"/>
        <v>418.053</v>
      </c>
      <c r="G35" s="102">
        <f t="shared" si="5"/>
        <v>9597.4920000000002</v>
      </c>
    </row>
    <row r="36" spans="1:7" x14ac:dyDescent="0.25">
      <c r="A36" s="100">
        <f t="shared" si="3"/>
        <v>44075</v>
      </c>
      <c r="B36" s="101">
        <v>21</v>
      </c>
      <c r="C36" s="70">
        <f t="shared" si="1"/>
        <v>9597.4920000000002</v>
      </c>
      <c r="D36" s="102">
        <f t="shared" si="0"/>
        <v>34.390999999999998</v>
      </c>
      <c r="E36" s="102">
        <f t="shared" si="6"/>
        <v>383.6620423992278</v>
      </c>
      <c r="F36" s="102">
        <f t="shared" si="2"/>
        <v>418.053</v>
      </c>
      <c r="G36" s="102">
        <f t="shared" si="5"/>
        <v>9213.83</v>
      </c>
    </row>
    <row r="37" spans="1:7" x14ac:dyDescent="0.25">
      <c r="A37" s="100">
        <f t="shared" si="3"/>
        <v>44105</v>
      </c>
      <c r="B37" s="101">
        <v>22</v>
      </c>
      <c r="C37" s="70">
        <f t="shared" si="1"/>
        <v>9213.83</v>
      </c>
      <c r="D37" s="102">
        <f t="shared" si="0"/>
        <v>33.015999999999998</v>
      </c>
      <c r="E37" s="102">
        <f t="shared" si="6"/>
        <v>385.03683138449173</v>
      </c>
      <c r="F37" s="102">
        <f t="shared" si="2"/>
        <v>418.053</v>
      </c>
      <c r="G37" s="102">
        <f t="shared" si="5"/>
        <v>8828.7929999999997</v>
      </c>
    </row>
    <row r="38" spans="1:7" x14ac:dyDescent="0.25">
      <c r="A38" s="100">
        <f t="shared" si="3"/>
        <v>44136</v>
      </c>
      <c r="B38" s="101">
        <v>23</v>
      </c>
      <c r="C38" s="70">
        <f t="shared" si="1"/>
        <v>8828.7929999999997</v>
      </c>
      <c r="D38" s="102">
        <f t="shared" si="0"/>
        <v>31.637</v>
      </c>
      <c r="E38" s="102">
        <f t="shared" si="6"/>
        <v>386.41654669695282</v>
      </c>
      <c r="F38" s="102">
        <f t="shared" si="2"/>
        <v>418.053</v>
      </c>
      <c r="G38" s="102">
        <f t="shared" si="5"/>
        <v>8442.3760000000002</v>
      </c>
    </row>
    <row r="39" spans="1:7" x14ac:dyDescent="0.25">
      <c r="A39" s="100">
        <f t="shared" si="3"/>
        <v>44166</v>
      </c>
      <c r="B39" s="101">
        <v>24</v>
      </c>
      <c r="C39" s="70">
        <f t="shared" si="1"/>
        <v>8442.3760000000002</v>
      </c>
      <c r="D39" s="102">
        <f t="shared" si="0"/>
        <v>30.251999999999999</v>
      </c>
      <c r="E39" s="102">
        <f t="shared" si="6"/>
        <v>387.80120598928352</v>
      </c>
      <c r="F39" s="102">
        <f t="shared" si="2"/>
        <v>418.053</v>
      </c>
      <c r="G39" s="102">
        <f t="shared" si="5"/>
        <v>8054.5749999999998</v>
      </c>
    </row>
    <row r="40" spans="1:7" x14ac:dyDescent="0.25">
      <c r="A40" s="100">
        <f t="shared" si="3"/>
        <v>44197</v>
      </c>
      <c r="B40" s="101">
        <v>25</v>
      </c>
      <c r="C40" s="70">
        <f t="shared" si="1"/>
        <v>8054.5749999999998</v>
      </c>
      <c r="D40" s="102">
        <f t="shared" si="0"/>
        <v>28.861999999999998</v>
      </c>
      <c r="E40" s="102">
        <f t="shared" si="6"/>
        <v>389.1908269774118</v>
      </c>
      <c r="F40" s="102">
        <f t="shared" si="2"/>
        <v>418.053</v>
      </c>
      <c r="G40" s="102">
        <f t="shared" si="5"/>
        <v>7665.384</v>
      </c>
    </row>
    <row r="41" spans="1:7" x14ac:dyDescent="0.25">
      <c r="A41" s="100">
        <f t="shared" si="3"/>
        <v>44228</v>
      </c>
      <c r="B41" s="101">
        <v>26</v>
      </c>
      <c r="C41" s="70">
        <f t="shared" si="1"/>
        <v>7665.384</v>
      </c>
      <c r="D41" s="102">
        <f t="shared" si="0"/>
        <v>27.468</v>
      </c>
      <c r="E41" s="102">
        <f t="shared" si="6"/>
        <v>390.58542744074754</v>
      </c>
      <c r="F41" s="102">
        <f t="shared" si="2"/>
        <v>418.053</v>
      </c>
      <c r="G41" s="102">
        <f t="shared" si="5"/>
        <v>7274.799</v>
      </c>
    </row>
    <row r="42" spans="1:7" x14ac:dyDescent="0.25">
      <c r="A42" s="100">
        <f t="shared" si="3"/>
        <v>44256</v>
      </c>
      <c r="B42" s="101">
        <v>27</v>
      </c>
      <c r="C42" s="70">
        <f t="shared" si="1"/>
        <v>7274.799</v>
      </c>
      <c r="D42" s="102">
        <f t="shared" si="0"/>
        <v>26.068000000000001</v>
      </c>
      <c r="E42" s="102">
        <f t="shared" si="6"/>
        <v>391.98502522241023</v>
      </c>
      <c r="F42" s="102">
        <f t="shared" si="2"/>
        <v>418.053</v>
      </c>
      <c r="G42" s="102">
        <f t="shared" si="5"/>
        <v>6882.8140000000003</v>
      </c>
    </row>
    <row r="43" spans="1:7" x14ac:dyDescent="0.25">
      <c r="A43" s="100">
        <f t="shared" si="3"/>
        <v>44287</v>
      </c>
      <c r="B43" s="101">
        <v>28</v>
      </c>
      <c r="C43" s="70">
        <f t="shared" si="1"/>
        <v>6882.8140000000003</v>
      </c>
      <c r="D43" s="102">
        <f t="shared" si="0"/>
        <v>24.663</v>
      </c>
      <c r="E43" s="102">
        <f t="shared" si="6"/>
        <v>393.3896382294572</v>
      </c>
      <c r="F43" s="102">
        <f t="shared" si="2"/>
        <v>418.053</v>
      </c>
      <c r="G43" s="102">
        <f t="shared" si="5"/>
        <v>6489.424</v>
      </c>
    </row>
    <row r="44" spans="1:7" x14ac:dyDescent="0.25">
      <c r="A44" s="100">
        <f t="shared" si="3"/>
        <v>44317</v>
      </c>
      <c r="B44" s="101">
        <v>29</v>
      </c>
      <c r="C44" s="70">
        <f t="shared" si="1"/>
        <v>6489.424</v>
      </c>
      <c r="D44" s="102">
        <f t="shared" si="0"/>
        <v>23.254000000000001</v>
      </c>
      <c r="E44" s="102">
        <f t="shared" si="6"/>
        <v>394.7992844331128</v>
      </c>
      <c r="F44" s="102">
        <f t="shared" si="2"/>
        <v>418.053</v>
      </c>
      <c r="G44" s="102">
        <f t="shared" si="5"/>
        <v>6094.625</v>
      </c>
    </row>
    <row r="45" spans="1:7" x14ac:dyDescent="0.25">
      <c r="A45" s="100">
        <f t="shared" si="3"/>
        <v>44348</v>
      </c>
      <c r="B45" s="101">
        <v>30</v>
      </c>
      <c r="C45" s="70">
        <f t="shared" si="1"/>
        <v>6094.625</v>
      </c>
      <c r="D45" s="102">
        <f t="shared" si="0"/>
        <v>21.838999999999999</v>
      </c>
      <c r="E45" s="102">
        <f t="shared" si="6"/>
        <v>396.21398186899808</v>
      </c>
      <c r="F45" s="102">
        <f t="shared" si="2"/>
        <v>418.053</v>
      </c>
      <c r="G45" s="102">
        <f t="shared" si="5"/>
        <v>5698.4110000000001</v>
      </c>
    </row>
    <row r="46" spans="1:7" x14ac:dyDescent="0.25">
      <c r="A46" s="100">
        <f t="shared" si="3"/>
        <v>44378</v>
      </c>
      <c r="B46" s="101">
        <v>31</v>
      </c>
      <c r="C46" s="70">
        <f t="shared" si="1"/>
        <v>5698.4110000000001</v>
      </c>
      <c r="D46" s="102">
        <f t="shared" si="0"/>
        <v>20.419</v>
      </c>
      <c r="E46" s="102">
        <f t="shared" si="6"/>
        <v>397.63374863736203</v>
      </c>
      <c r="F46" s="102">
        <f t="shared" si="2"/>
        <v>418.053</v>
      </c>
      <c r="G46" s="102">
        <f t="shared" si="5"/>
        <v>5300.777</v>
      </c>
    </row>
    <row r="47" spans="1:7" x14ac:dyDescent="0.25">
      <c r="A47" s="100">
        <f t="shared" si="3"/>
        <v>44409</v>
      </c>
      <c r="B47" s="101">
        <v>32</v>
      </c>
      <c r="C47" s="70">
        <f t="shared" si="1"/>
        <v>5300.777</v>
      </c>
      <c r="D47" s="102">
        <f t="shared" si="0"/>
        <v>18.994</v>
      </c>
      <c r="E47" s="102">
        <f t="shared" si="6"/>
        <v>399.05860290331253</v>
      </c>
      <c r="F47" s="102">
        <f t="shared" si="2"/>
        <v>418.053</v>
      </c>
      <c r="G47" s="102">
        <f t="shared" si="5"/>
        <v>4901.7179999999998</v>
      </c>
    </row>
    <row r="48" spans="1:7" x14ac:dyDescent="0.25">
      <c r="A48" s="100">
        <f t="shared" si="3"/>
        <v>44440</v>
      </c>
      <c r="B48" s="101">
        <v>33</v>
      </c>
      <c r="C48" s="70">
        <f t="shared" si="1"/>
        <v>4901.7179999999998</v>
      </c>
      <c r="D48" s="102">
        <f t="shared" si="0"/>
        <v>17.564</v>
      </c>
      <c r="E48" s="102">
        <f t="shared" si="6"/>
        <v>400.48856289704941</v>
      </c>
      <c r="F48" s="102">
        <f t="shared" si="2"/>
        <v>418.053</v>
      </c>
      <c r="G48" s="102">
        <f t="shared" si="5"/>
        <v>4501.2290000000003</v>
      </c>
    </row>
    <row r="49" spans="1:7" x14ac:dyDescent="0.25">
      <c r="A49" s="100">
        <f t="shared" si="3"/>
        <v>44470</v>
      </c>
      <c r="B49" s="101">
        <v>34</v>
      </c>
      <c r="C49" s="70">
        <f t="shared" si="1"/>
        <v>4501.2290000000003</v>
      </c>
      <c r="D49" s="102">
        <f t="shared" si="0"/>
        <v>16.129000000000001</v>
      </c>
      <c r="E49" s="102">
        <f t="shared" si="6"/>
        <v>401.92364691409716</v>
      </c>
      <c r="F49" s="102">
        <f t="shared" si="2"/>
        <v>418.053</v>
      </c>
      <c r="G49" s="102">
        <f t="shared" si="5"/>
        <v>4099.3050000000003</v>
      </c>
    </row>
    <row r="50" spans="1:7" x14ac:dyDescent="0.25">
      <c r="A50" s="100">
        <f t="shared" si="3"/>
        <v>44501</v>
      </c>
      <c r="B50" s="101">
        <v>35</v>
      </c>
      <c r="C50" s="70">
        <f t="shared" si="1"/>
        <v>4099.3050000000003</v>
      </c>
      <c r="D50" s="102">
        <f t="shared" si="0"/>
        <v>14.689</v>
      </c>
      <c r="E50" s="102">
        <f t="shared" si="6"/>
        <v>403.36387331553931</v>
      </c>
      <c r="F50" s="102">
        <f t="shared" si="2"/>
        <v>418.053</v>
      </c>
      <c r="G50" s="102">
        <f t="shared" si="5"/>
        <v>3695.9409999999998</v>
      </c>
    </row>
    <row r="51" spans="1:7" x14ac:dyDescent="0.25">
      <c r="A51" s="100">
        <f t="shared" si="3"/>
        <v>44531</v>
      </c>
      <c r="B51" s="101">
        <v>36</v>
      </c>
      <c r="C51" s="70">
        <f t="shared" si="1"/>
        <v>3695.9409999999998</v>
      </c>
      <c r="D51" s="102">
        <f t="shared" si="0"/>
        <v>13.244</v>
      </c>
      <c r="E51" s="102">
        <f t="shared" si="6"/>
        <v>404.80926052825339</v>
      </c>
      <c r="F51" s="102">
        <f t="shared" si="2"/>
        <v>418.053</v>
      </c>
      <c r="G51" s="102">
        <f t="shared" si="5"/>
        <v>3291.1320000000001</v>
      </c>
    </row>
    <row r="52" spans="1:7" x14ac:dyDescent="0.25">
      <c r="A52" s="100">
        <f t="shared" si="3"/>
        <v>44562</v>
      </c>
      <c r="B52" s="101">
        <v>37</v>
      </c>
      <c r="C52" s="70">
        <f t="shared" si="1"/>
        <v>3291.1320000000001</v>
      </c>
      <c r="D52" s="102">
        <f t="shared" si="0"/>
        <v>11.792999999999999</v>
      </c>
      <c r="E52" s="102">
        <f t="shared" si="6"/>
        <v>406.25982704514627</v>
      </c>
      <c r="F52" s="102">
        <f t="shared" si="2"/>
        <v>418.053</v>
      </c>
      <c r="G52" s="102">
        <f t="shared" si="5"/>
        <v>2884.8719999999998</v>
      </c>
    </row>
    <row r="53" spans="1:7" x14ac:dyDescent="0.25">
      <c r="A53" s="100">
        <f t="shared" si="3"/>
        <v>44593</v>
      </c>
      <c r="B53" s="101">
        <v>38</v>
      </c>
      <c r="C53" s="70">
        <f t="shared" si="1"/>
        <v>2884.8719999999998</v>
      </c>
      <c r="D53" s="102">
        <f t="shared" si="0"/>
        <v>10.337</v>
      </c>
      <c r="E53" s="102">
        <f t="shared" si="6"/>
        <v>407.71559142539132</v>
      </c>
      <c r="F53" s="102">
        <f t="shared" si="2"/>
        <v>418.053</v>
      </c>
      <c r="G53" s="102">
        <f t="shared" si="5"/>
        <v>2477.1559999999999</v>
      </c>
    </row>
    <row r="54" spans="1:7" x14ac:dyDescent="0.25">
      <c r="A54" s="100">
        <f t="shared" si="3"/>
        <v>44621</v>
      </c>
      <c r="B54" s="101">
        <v>39</v>
      </c>
      <c r="C54" s="70">
        <f t="shared" si="1"/>
        <v>2477.1559999999999</v>
      </c>
      <c r="D54" s="102">
        <f t="shared" si="0"/>
        <v>8.8759999999999994</v>
      </c>
      <c r="E54" s="102">
        <f t="shared" si="6"/>
        <v>409.17657229466568</v>
      </c>
      <c r="F54" s="102">
        <f t="shared" si="2"/>
        <v>418.053</v>
      </c>
      <c r="G54" s="102">
        <f t="shared" si="5"/>
        <v>2067.9789999999998</v>
      </c>
    </row>
    <row r="55" spans="1:7" x14ac:dyDescent="0.25">
      <c r="A55" s="100">
        <f t="shared" si="3"/>
        <v>44652</v>
      </c>
      <c r="B55" s="101">
        <v>40</v>
      </c>
      <c r="C55" s="70">
        <f t="shared" si="1"/>
        <v>2067.9789999999998</v>
      </c>
      <c r="D55" s="102">
        <f t="shared" si="0"/>
        <v>7.41</v>
      </c>
      <c r="E55" s="102">
        <f t="shared" si="6"/>
        <v>410.64278834538828</v>
      </c>
      <c r="F55" s="102">
        <f t="shared" si="2"/>
        <v>418.053</v>
      </c>
      <c r="G55" s="102">
        <f t="shared" si="5"/>
        <v>1657.336</v>
      </c>
    </row>
    <row r="56" spans="1:7" x14ac:dyDescent="0.25">
      <c r="A56" s="100">
        <f t="shared" si="3"/>
        <v>44682</v>
      </c>
      <c r="B56" s="101">
        <v>41</v>
      </c>
      <c r="C56" s="70">
        <f t="shared" si="1"/>
        <v>1657.336</v>
      </c>
      <c r="D56" s="102">
        <f t="shared" si="0"/>
        <v>5.9390000000000001</v>
      </c>
      <c r="E56" s="102">
        <f t="shared" si="6"/>
        <v>412.11425833695921</v>
      </c>
      <c r="F56" s="102">
        <f t="shared" si="2"/>
        <v>418.053</v>
      </c>
      <c r="G56" s="102">
        <f t="shared" si="5"/>
        <v>1245.222</v>
      </c>
    </row>
    <row r="57" spans="1:7" x14ac:dyDescent="0.25">
      <c r="A57" s="100">
        <f t="shared" si="3"/>
        <v>44713</v>
      </c>
      <c r="B57" s="101">
        <v>42</v>
      </c>
      <c r="C57" s="70">
        <f t="shared" si="1"/>
        <v>1245.222</v>
      </c>
      <c r="D57" s="102">
        <f t="shared" si="0"/>
        <v>4.4619999999999997</v>
      </c>
      <c r="E57" s="102">
        <f t="shared" si="6"/>
        <v>413.59100109600001</v>
      </c>
      <c r="F57" s="102">
        <f t="shared" si="2"/>
        <v>418.053</v>
      </c>
      <c r="G57" s="102">
        <f t="shared" si="5"/>
        <v>831.63099999999997</v>
      </c>
    </row>
    <row r="58" spans="1:7" x14ac:dyDescent="0.25">
      <c r="A58" s="100">
        <f t="shared" si="3"/>
        <v>44743</v>
      </c>
      <c r="B58" s="101">
        <v>43</v>
      </c>
      <c r="C58" s="70">
        <f t="shared" si="1"/>
        <v>831.63099999999997</v>
      </c>
      <c r="D58" s="102">
        <f t="shared" si="0"/>
        <v>2.98</v>
      </c>
      <c r="E58" s="102">
        <f t="shared" si="6"/>
        <v>415.07303551659402</v>
      </c>
      <c r="F58" s="102">
        <f t="shared" si="2"/>
        <v>418.053</v>
      </c>
      <c r="G58" s="102">
        <f t="shared" si="5"/>
        <v>416.55799999999999</v>
      </c>
    </row>
    <row r="59" spans="1:7" x14ac:dyDescent="0.25">
      <c r="A59" s="100">
        <f t="shared" si="3"/>
        <v>44774</v>
      </c>
      <c r="B59" s="101">
        <v>44</v>
      </c>
      <c r="C59" s="70">
        <f t="shared" si="1"/>
        <v>416.55799999999999</v>
      </c>
      <c r="D59" s="102">
        <f t="shared" si="0"/>
        <v>1.4930000000000001</v>
      </c>
      <c r="E59" s="102">
        <f t="shared" si="6"/>
        <v>416.56038056052842</v>
      </c>
      <c r="F59" s="102">
        <f t="shared" si="2"/>
        <v>418.053</v>
      </c>
      <c r="G59" s="102">
        <f t="shared" si="5"/>
        <v>-2E-3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F6319B-931A-44AF-B59D-8527B36AB9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2DE27C8-D3B1-4A19-A1BF-055E27FB113B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9b75d5ef-9f4b-4445-abe8-84a77c29284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3</vt:lpstr>
      <vt:lpstr>Annuiteetgraafik (Lisa 6.1)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Kristin Tamm</cp:lastModifiedBy>
  <cp:lastPrinted>2010-12-22T22:08:13Z</cp:lastPrinted>
  <dcterms:created xsi:type="dcterms:W3CDTF">2009-11-20T06:24:07Z</dcterms:created>
  <dcterms:modified xsi:type="dcterms:W3CDTF">2019-03-01T08:52:41Z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</Properties>
</file>